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20" windowWidth="19035" windowHeight="11760" tabRatio="911" firstSheet="1" activeTab="1"/>
  </bookViews>
  <sheets>
    <sheet name="ΑΝΑΚΕΦΑΛΑΙΩΣΗ" sheetId="4" r:id="rId1"/>
    <sheet name="Αρχιτεκτονικά" sheetId="1" r:id="rId2"/>
    <sheet name="Στατικά" sheetId="2" r:id="rId3"/>
    <sheet name="ΗΜ" sheetId="3" r:id="rId4"/>
    <sheet name="Αρχιτεκτονικά ΠΛΗΡΗΣ ΜΕΛΕΤΗ" sheetId="5" r:id="rId5"/>
    <sheet name="ΑΝΑΚΕΦΑΛΑΙΩΣΗ_ΚΑΛΟΥΜΕΝΗ ΤΑΞΗ ΠΤ" sheetId="6" r:id="rId6"/>
  </sheets>
  <definedNames>
    <definedName name="_xlnm.Print_Area" localSheetId="0">ΑΝΑΚΕΦΑΛΑΙΩΣΗ!$A$1:$F$66</definedName>
    <definedName name="_xlnm.Print_Area" localSheetId="5">'ΑΝΑΚΕΦΑΛΑΙΩΣΗ_ΚΑΛΟΥΜΕΝΗ ΤΑΞΗ ΠΤ'!$A$1:$F$64</definedName>
    <definedName name="_xlnm.Print_Area" localSheetId="1">Αρχιτεκτονικά!$A$1:$F$133</definedName>
    <definedName name="_xlnm.Print_Area" localSheetId="4">'Αρχιτεκτονικά ΠΛΗΡΗΣ ΜΕΛΕΤΗ'!$A$1:$F$133</definedName>
    <definedName name="_xlnm.Print_Area" localSheetId="3">ΗΜ!$A$1:$F$345</definedName>
    <definedName name="_xlnm.Print_Area" localSheetId="2">Στατικά!$A$1:$F$75</definedName>
    <definedName name="_xlnm.Print_Titles" localSheetId="0">ΑΝΑΚΕΦΑΛΑΙΩΣΗ!$4:$4</definedName>
    <definedName name="_xlnm.Print_Titles" localSheetId="5">'ΑΝΑΚΕΦΑΛΑΙΩΣΗ_ΚΑΛΟΥΜΕΝΗ ΤΑΞΗ ΠΤ'!$4:$4</definedName>
    <definedName name="_xlnm.Print_Titles" localSheetId="1">Αρχιτεκτονικά!$1:$4</definedName>
    <definedName name="_xlnm.Print_Titles" localSheetId="4">'Αρχιτεκτονικά ΠΛΗΡΗΣ ΜΕΛΕΤΗ'!$1:$4</definedName>
    <definedName name="_xlnm.Print_Titles" localSheetId="3">ΗΜ!$1:$4</definedName>
    <definedName name="_xlnm.Print_Titles" localSheetId="2">Στατικά!$1:$4</definedName>
  </definedNames>
  <calcPr calcId="114210" fullCalcOnLoad="1"/>
</workbook>
</file>

<file path=xl/calcChain.xml><?xml version="1.0" encoding="utf-8"?>
<calcChain xmlns="http://schemas.openxmlformats.org/spreadsheetml/2006/main">
  <c r="B10" i="3"/>
  <c r="B11"/>
  <c r="B12"/>
  <c r="C18"/>
  <c r="E18"/>
  <c r="B19"/>
  <c r="E19"/>
  <c r="D297"/>
  <c r="B24"/>
  <c r="B25"/>
  <c r="B26"/>
  <c r="C32"/>
  <c r="E32"/>
  <c r="B33"/>
  <c r="E33"/>
  <c r="D298"/>
  <c r="B38"/>
  <c r="B39"/>
  <c r="B40"/>
  <c r="C46"/>
  <c r="E46"/>
  <c r="B47"/>
  <c r="E47"/>
  <c r="D299"/>
  <c r="B52"/>
  <c r="B53"/>
  <c r="B54"/>
  <c r="C60"/>
  <c r="E60"/>
  <c r="B61"/>
  <c r="E61"/>
  <c r="D300"/>
  <c r="B85"/>
  <c r="B86"/>
  <c r="B87"/>
  <c r="C93"/>
  <c r="E93"/>
  <c r="B94"/>
  <c r="E94"/>
  <c r="D301"/>
  <c r="B99"/>
  <c r="B100"/>
  <c r="B101"/>
  <c r="C107"/>
  <c r="E107"/>
  <c r="B108"/>
  <c r="E108"/>
  <c r="D302"/>
  <c r="B113"/>
  <c r="B114"/>
  <c r="C121"/>
  <c r="B115"/>
  <c r="E121"/>
  <c r="B122"/>
  <c r="E122"/>
  <c r="D303"/>
  <c r="B127"/>
  <c r="B128"/>
  <c r="B129"/>
  <c r="C135"/>
  <c r="E135"/>
  <c r="B136"/>
  <c r="E136"/>
  <c r="D304"/>
  <c r="B159"/>
  <c r="B160"/>
  <c r="B161"/>
  <c r="C167"/>
  <c r="E167"/>
  <c r="B168"/>
  <c r="E168"/>
  <c r="D305"/>
  <c r="B173"/>
  <c r="B174"/>
  <c r="B175"/>
  <c r="C181"/>
  <c r="E181"/>
  <c r="B182"/>
  <c r="E182"/>
  <c r="D306"/>
  <c r="B187"/>
  <c r="B188"/>
  <c r="B189"/>
  <c r="C195"/>
  <c r="E195"/>
  <c r="B196"/>
  <c r="E196"/>
  <c r="D307"/>
  <c r="B201"/>
  <c r="B202"/>
  <c r="B203"/>
  <c r="C209"/>
  <c r="E209"/>
  <c r="B210"/>
  <c r="E210"/>
  <c r="D308"/>
  <c r="B228"/>
  <c r="B229"/>
  <c r="B230"/>
  <c r="C236"/>
  <c r="E236"/>
  <c r="B237"/>
  <c r="E237"/>
  <c r="D309"/>
  <c r="B242"/>
  <c r="B243"/>
  <c r="B244"/>
  <c r="C250"/>
  <c r="E250"/>
  <c r="B251"/>
  <c r="E251"/>
  <c r="D310"/>
  <c r="B256"/>
  <c r="B257"/>
  <c r="B258"/>
  <c r="C264"/>
  <c r="E264"/>
  <c r="B265"/>
  <c r="E265"/>
  <c r="D311"/>
  <c r="E313"/>
  <c r="D36" i="6"/>
  <c r="B276" i="3"/>
  <c r="E276"/>
  <c r="E317"/>
  <c r="D37" i="6"/>
  <c r="B284" i="3"/>
  <c r="E284"/>
  <c r="E315"/>
  <c r="D38" i="6"/>
  <c r="E39"/>
  <c r="H33"/>
  <c r="H35"/>
  <c r="H36"/>
  <c r="I310" i="3"/>
  <c r="D12" i="6"/>
  <c r="D11"/>
  <c r="D10"/>
  <c r="D9"/>
  <c r="B10" i="2"/>
  <c r="B11"/>
  <c r="B12"/>
  <c r="C18"/>
  <c r="E18"/>
  <c r="B19"/>
  <c r="E19"/>
  <c r="B27"/>
  <c r="E27"/>
  <c r="D28" i="6"/>
  <c r="D27"/>
  <c r="D17"/>
  <c r="D16"/>
  <c r="B15"/>
  <c r="E13"/>
  <c r="B8"/>
  <c r="B35"/>
  <c r="A2"/>
  <c r="A1"/>
  <c r="E19" i="5"/>
  <c r="B97"/>
  <c r="D84"/>
  <c r="E67"/>
  <c r="D67"/>
  <c r="B68"/>
  <c r="E68"/>
  <c r="C67"/>
  <c r="B67"/>
  <c r="D32"/>
  <c r="B32"/>
  <c r="B26"/>
  <c r="B25"/>
  <c r="E24"/>
  <c r="D18"/>
  <c r="B18"/>
  <c r="B10"/>
  <c r="C18"/>
  <c r="B15" i="4"/>
  <c r="D195" i="3"/>
  <c r="B195"/>
  <c r="D181"/>
  <c r="B181"/>
  <c r="D93"/>
  <c r="B93"/>
  <c r="B10" i="1"/>
  <c r="A2" i="3"/>
  <c r="A1"/>
  <c r="A2" i="4"/>
  <c r="A1"/>
  <c r="D84" i="1"/>
  <c r="A2" i="2"/>
  <c r="A1"/>
  <c r="E67" i="1"/>
  <c r="D67"/>
  <c r="C67"/>
  <c r="B67"/>
  <c r="B68"/>
  <c r="E68"/>
  <c r="B26"/>
  <c r="B25"/>
  <c r="A6" i="2"/>
  <c r="A6" i="3"/>
  <c r="A155"/>
  <c r="E24" i="1"/>
  <c r="E32"/>
  <c r="D32"/>
  <c r="B32"/>
  <c r="D18"/>
  <c r="B18"/>
  <c r="B18" i="2"/>
  <c r="D18"/>
  <c r="B135" i="3"/>
  <c r="D135"/>
  <c r="B167"/>
  <c r="D167"/>
  <c r="B209"/>
  <c r="D209"/>
  <c r="B236"/>
  <c r="D236"/>
  <c r="B250"/>
  <c r="D250"/>
  <c r="E256"/>
  <c r="B264"/>
  <c r="D264"/>
  <c r="B97" i="1"/>
  <c r="B33" i="2"/>
  <c r="B24" i="1"/>
  <c r="E18"/>
  <c r="B19"/>
  <c r="E19"/>
  <c r="C18"/>
  <c r="E29" i="6"/>
  <c r="E18"/>
  <c r="A224" i="3"/>
  <c r="B296"/>
  <c r="A81"/>
  <c r="B26" i="6"/>
  <c r="D105" i="5"/>
  <c r="B79"/>
  <c r="E79"/>
  <c r="D106"/>
  <c r="E18"/>
  <c r="B19"/>
  <c r="B24"/>
  <c r="D9" i="4"/>
  <c r="B52" i="1"/>
  <c r="E52"/>
  <c r="H19"/>
  <c r="D98"/>
  <c r="B44"/>
  <c r="E44"/>
  <c r="D105"/>
  <c r="D16" i="4"/>
  <c r="B79" i="1"/>
  <c r="E79"/>
  <c r="C32"/>
  <c r="B33"/>
  <c r="E33"/>
  <c r="B8" i="4"/>
  <c r="E31" i="6"/>
  <c r="F24"/>
  <c r="H24"/>
  <c r="H19" i="5"/>
  <c r="B44"/>
  <c r="E44"/>
  <c r="D100"/>
  <c r="D98"/>
  <c r="B52"/>
  <c r="E52"/>
  <c r="D101"/>
  <c r="E32"/>
  <c r="C32"/>
  <c r="B33"/>
  <c r="E33"/>
  <c r="D99"/>
  <c r="E107"/>
  <c r="D101" i="1"/>
  <c r="D12" i="4"/>
  <c r="D100" i="1"/>
  <c r="D11" i="4"/>
  <c r="B31"/>
  <c r="B24"/>
  <c r="D34" i="2"/>
  <c r="D25" i="4"/>
  <c r="D10"/>
  <c r="E13"/>
  <c r="D99" i="1"/>
  <c r="E102"/>
  <c r="D17" i="4"/>
  <c r="E18"/>
  <c r="D106" i="1"/>
  <c r="E107"/>
  <c r="E102" i="5"/>
  <c r="D26" i="4"/>
  <c r="F22"/>
  <c r="D35" i="2"/>
  <c r="E36"/>
  <c r="F39"/>
  <c r="E27" i="4"/>
  <c r="D32"/>
  <c r="D33"/>
  <c r="D34"/>
  <c r="F29"/>
  <c r="F320" i="3"/>
  <c r="E41" i="6"/>
  <c r="F33"/>
  <c r="B84" i="1"/>
  <c r="F88"/>
  <c r="B84" i="5"/>
  <c r="E91" i="1"/>
  <c r="E20" i="6"/>
  <c r="B91" i="1"/>
  <c r="E91" i="5"/>
  <c r="E109"/>
  <c r="F111"/>
  <c r="B91"/>
  <c r="F88"/>
  <c r="E109" i="1"/>
  <c r="F111"/>
  <c r="E20" i="4"/>
  <c r="F6"/>
  <c r="F37"/>
  <c r="H9" i="6"/>
  <c r="F40" i="4"/>
  <c r="F42"/>
  <c r="E22" i="6"/>
  <c r="F6"/>
  <c r="F44"/>
  <c r="H10"/>
  <c r="H11"/>
  <c r="F44" i="4"/>
  <c r="F46"/>
</calcChain>
</file>

<file path=xl/sharedStrings.xml><?xml version="1.0" encoding="utf-8"?>
<sst xmlns="http://schemas.openxmlformats.org/spreadsheetml/2006/main" count="663" uniqueCount="144">
  <si>
    <t>κ =</t>
  </si>
  <si>
    <t>μ =</t>
  </si>
  <si>
    <t>ΤΑο =</t>
  </si>
  <si>
    <t>ΣΒν =</t>
  </si>
  <si>
    <t>ΣΑ =</t>
  </si>
  <si>
    <t>Τκ =</t>
  </si>
  <si>
    <t xml:space="preserve">Α = </t>
  </si>
  <si>
    <t>μ</t>
  </si>
  <si>
    <t xml:space="preserve"> 1,06 x E x (ΤΑο) x ΣΒν x ΣΑ x Τκ =</t>
  </si>
  <si>
    <t>Εx(TΑo)xΣΒνx100</t>
  </si>
  <si>
    <t>178,3 x τκ</t>
  </si>
  <si>
    <t>( κ )</t>
  </si>
  <si>
    <t>(Εx(TΑo)xΣΒνx100/178,3xτκ)1/3</t>
  </si>
  <si>
    <t>( μ )</t>
  </si>
  <si>
    <t>(1,06xΕx(TΑo)xΣΒνxΣΑxτκ)</t>
  </si>
  <si>
    <t>Α =</t>
  </si>
  <si>
    <t>9,75 x 2% =</t>
  </si>
  <si>
    <t>ΣAi =</t>
  </si>
  <si>
    <t>Αμοιβή μελέτης Σ.Α.Υ. &amp; Φ.Α.Υ.</t>
  </si>
  <si>
    <t>ΣAi x β x τκ</t>
  </si>
  <si>
    <t>β =</t>
  </si>
  <si>
    <t xml:space="preserve">κ + </t>
  </si>
  <si>
    <t>=</t>
  </si>
  <si>
    <t>(</t>
  </si>
  <si>
    <t>ΣAi</t>
  </si>
  <si>
    <t>175 * τκ</t>
  </si>
  <si>
    <r>
      <t>{</t>
    </r>
    <r>
      <rPr>
        <sz val="10"/>
        <rFont val="Arial Greek"/>
        <charset val="161"/>
      </rPr>
      <t xml:space="preserve">κ + </t>
    </r>
    <r>
      <rPr>
        <sz val="16"/>
        <rFont val="Arial Greek"/>
        <family val="2"/>
        <charset val="161"/>
      </rPr>
      <t>(</t>
    </r>
  </si>
  <si>
    <r>
      <t>)</t>
    </r>
    <r>
      <rPr>
        <sz val="10"/>
        <rFont val="Arial Greek"/>
        <charset val="161"/>
      </rPr>
      <t>1/3</t>
    </r>
    <r>
      <rPr>
        <sz val="20"/>
        <rFont val="Arial Greek"/>
        <family val="2"/>
        <charset val="161"/>
      </rPr>
      <t xml:space="preserve"> </t>
    </r>
    <r>
      <rPr>
        <sz val="22"/>
        <rFont val="Arial Greek"/>
        <family val="2"/>
        <charset val="161"/>
      </rPr>
      <t>}</t>
    </r>
    <r>
      <rPr>
        <sz val="10"/>
        <rFont val="Arial Greek"/>
        <charset val="161"/>
      </rPr>
      <t xml:space="preserve"> x</t>
    </r>
  </si>
  <si>
    <t>Σστ =</t>
  </si>
  <si>
    <t xml:space="preserve"> 1,06 x E x (ΤΑο) x ΣΒν x Σστ x Τκ =</t>
  </si>
  <si>
    <t>Εx(TΑo)xΣστxΣΒνx100</t>
  </si>
  <si>
    <t>(Εx(TΑo)xΣστxΣΒνx100/178,3xτκ)1/3</t>
  </si>
  <si>
    <t>(1,06xΕx(TΑo)xΣΒνxΣστxΤκ)</t>
  </si>
  <si>
    <t>ΣΗΜ =</t>
  </si>
  <si>
    <t>Αμοιβή Ύδρευσης</t>
  </si>
  <si>
    <t xml:space="preserve"> 1,06 x E x (ΤΑο) x ΣΒν x ΣHM x Τκ =</t>
  </si>
  <si>
    <t>Εx(TΑo)xΣΗΜxΣΒνx100</t>
  </si>
  <si>
    <t>(Εx(TΑo)xΣΗΜxΣΒνx100/178,3xτκ)1/3</t>
  </si>
  <si>
    <t>(1,06xΕx(TΑo)xΣΒνxΣHMxτκ)</t>
  </si>
  <si>
    <t>Αμοιβή Αποχέτευσης</t>
  </si>
  <si>
    <t>Αμοιβή Πυρόσβεσης</t>
  </si>
  <si>
    <t>Αμοιβή Πυρανίχνευσης</t>
  </si>
  <si>
    <t>Αμοιβή Κλιματισμού</t>
  </si>
  <si>
    <t>Αμοιβή Ισχυρών</t>
  </si>
  <si>
    <t>Αμοιβή Τηλεφώνων - Data</t>
  </si>
  <si>
    <t>Αμοιβή Αλεξικέραυνου</t>
  </si>
  <si>
    <t>Αμοιβή Ασθενών Ρευμάτων</t>
  </si>
  <si>
    <t xml:space="preserve">Αμοιβή Μελέτης Ύδρευσης </t>
  </si>
  <si>
    <t>Αμοιβή Μελέτης Αποχέτευσης</t>
  </si>
  <si>
    <t>Αμοιβή Μελέτης Πυρόσβεσης</t>
  </si>
  <si>
    <t>Αμοιβή Μελέτης Πυρανίχνευσης</t>
  </si>
  <si>
    <t>Αμοιβή Μελέτης Κλιματισμού</t>
  </si>
  <si>
    <t>Αμοιβή Μελέτης Ισχυρών Ρευμάτων</t>
  </si>
  <si>
    <t>Αμοιβή Μελέτης Τηλέφ. - Data</t>
  </si>
  <si>
    <t>Αμοιβή Μελέτης Αλεξικέραυνου</t>
  </si>
  <si>
    <t>Αμοιβή Μελέτης Ασθενών Ρευμάτων</t>
  </si>
  <si>
    <t xml:space="preserve">ΣΥΝΟΛΟ ΠΡΟΕΚΤΙΜΩΜΕΝΗΣ ΑΜΟΙΒΗΣ </t>
  </si>
  <si>
    <t>ΑΜΟΙΒΗ ΜΕΛΕΤΗΣ Σ.Α.Υ. &amp; Φ.Α.Υ.</t>
  </si>
  <si>
    <t>Αμοιβή T.V.</t>
  </si>
  <si>
    <t>9,75 x 3% =</t>
  </si>
  <si>
    <t>Αμοιβή Μελέτης T.V.</t>
  </si>
  <si>
    <t xml:space="preserve">Αμοιβή Μελέτης Ενεργητικής Πυροπροστασίας </t>
  </si>
  <si>
    <t>ΜΕΛΕΤΗΣ Η/Μ ΕΓΚΑΤΑΣΤΑΣΕΩΝ (Κατηγορία Μελέτης 09)</t>
  </si>
  <si>
    <r>
      <rPr>
        <b/>
        <sz val="10"/>
        <rFont val="Arial"/>
        <family val="2"/>
        <charset val="161"/>
      </rPr>
      <t>Ε (m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  <charset val="161"/>
      </rPr>
      <t>)</t>
    </r>
    <r>
      <rPr>
        <sz val="10"/>
        <rFont val="Arial"/>
        <family val="2"/>
        <charset val="161"/>
      </rPr>
      <t xml:space="preserve"> = </t>
    </r>
  </si>
  <si>
    <r>
      <t>{</t>
    </r>
    <r>
      <rPr>
        <sz val="10"/>
        <rFont val="Arial"/>
        <family val="2"/>
        <charset val="161"/>
      </rPr>
      <t xml:space="preserve">κ + </t>
    </r>
    <r>
      <rPr>
        <sz val="16"/>
        <rFont val="Arial"/>
        <family val="2"/>
        <charset val="161"/>
      </rPr>
      <t>(</t>
    </r>
  </si>
  <si>
    <r>
      <t>)</t>
    </r>
    <r>
      <rPr>
        <sz val="10"/>
        <rFont val="Arial"/>
        <family val="2"/>
        <charset val="161"/>
      </rPr>
      <t>1/3</t>
    </r>
    <r>
      <rPr>
        <sz val="20"/>
        <rFont val="Arial"/>
        <family val="2"/>
        <charset val="161"/>
      </rPr>
      <t xml:space="preserve"> </t>
    </r>
    <r>
      <rPr>
        <sz val="22"/>
        <rFont val="Arial"/>
        <family val="2"/>
        <charset val="161"/>
      </rPr>
      <t>}</t>
    </r>
    <r>
      <rPr>
        <sz val="10"/>
        <rFont val="Arial"/>
        <family val="2"/>
        <charset val="161"/>
      </rPr>
      <t xml:space="preserve"> x</t>
    </r>
  </si>
  <si>
    <r>
      <t xml:space="preserve">) </t>
    </r>
    <r>
      <rPr>
        <sz val="11"/>
        <rFont val="Arial"/>
        <family val="2"/>
        <charset val="161"/>
      </rPr>
      <t>1/3</t>
    </r>
  </si>
  <si>
    <r>
      <t xml:space="preserve">ΑΝΑΚΕΦΑΛΑΙΩΣΗ ΠΡΟΕΚΤΙΜΩΜΕΝΗΣ ΑΜΟΙΒΗΣ  </t>
    </r>
    <r>
      <rPr>
        <b/>
        <sz val="10"/>
        <color indexed="30"/>
        <rFont val="Arial Greek"/>
        <charset val="161"/>
      </rPr>
      <t xml:space="preserve">ΣΤΑΤΙΚΗΣ ΜΕΛΕΤΗΣ </t>
    </r>
  </si>
  <si>
    <r>
      <t xml:space="preserve">ΑΝΑΚΕΦΑΛΑΙΩΣΗ ΠΡΟΕΚΤΙΜΩΜΕΝΗΣ ΑΜΟΙΒΗΣ </t>
    </r>
    <r>
      <rPr>
        <b/>
        <sz val="10"/>
        <color indexed="30"/>
        <rFont val="Arial"/>
        <family val="2"/>
        <charset val="161"/>
      </rPr>
      <t>ΑΡΧΙΤΕΚΤΟΝΙΚΗΣ ΜΕΛΕΤΗΣ</t>
    </r>
  </si>
  <si>
    <r>
      <t xml:space="preserve">ΑΜΟΙΒΗ </t>
    </r>
    <r>
      <rPr>
        <b/>
        <sz val="10"/>
        <color indexed="30"/>
        <rFont val="Arial"/>
        <family val="2"/>
        <charset val="161"/>
      </rPr>
      <t>ΣΤΑΤΙΚΗΣ ΜΕΛΕΤΗΣ ( Κατηγορία 08 )</t>
    </r>
  </si>
  <si>
    <r>
      <t xml:space="preserve">ΑΜΟΙΒΗ ΜΕΛΕΤΗΣ </t>
    </r>
    <r>
      <rPr>
        <b/>
        <sz val="10"/>
        <color indexed="30"/>
        <rFont val="Arial"/>
        <family val="2"/>
        <charset val="161"/>
      </rPr>
      <t>Η/Μ ΕΓΚΑΤΑΣΤΑΣΕΩΝ  ( Κατηγορία  09 )</t>
    </r>
  </si>
  <si>
    <t>Αμοιβή Μελέτης Ενεργητικής Πυροπροστασίας  (έκδοση αδείας)</t>
  </si>
  <si>
    <r>
      <t xml:space="preserve">ΠΡΟΕΚΤΙΜΗΣΗ ΑΜΟΙΒΗΣ </t>
    </r>
    <r>
      <rPr>
        <b/>
        <sz val="10"/>
        <color indexed="30"/>
        <rFont val="Arial"/>
        <family val="2"/>
        <charset val="161"/>
      </rPr>
      <t>ΑΡΧΙΤΕΚΤΟΝΙΚΗΣ ΜΕΛΕΤΗΣ (Κατηγορία 06)</t>
    </r>
  </si>
  <si>
    <t xml:space="preserve"> x 100%  =</t>
  </si>
  <si>
    <t>x  1,8 (προσαύξηση λόγω αντισεισμικού) =</t>
  </si>
  <si>
    <t>x 0,01 x 1,203 =</t>
  </si>
  <si>
    <t>(Φ.Ε.Κ. 407/Β΄/09.04.2010 άρθρο 12)</t>
  </si>
  <si>
    <r>
      <t xml:space="preserve">Προεκτιμώμενη Αμοιβή Μελέτης x 20% για εμβαδόν κτιρίου </t>
    </r>
    <r>
      <rPr>
        <sz val="10"/>
        <rFont val="Arial Greek"/>
        <charset val="161"/>
      </rPr>
      <t xml:space="preserve"> </t>
    </r>
    <r>
      <rPr>
        <u/>
        <sz val="10"/>
        <rFont val="Arial Greek"/>
        <charset val="161"/>
      </rPr>
      <t>&lt;</t>
    </r>
    <r>
      <rPr>
        <sz val="10"/>
        <rFont val="Arial Greek"/>
        <charset val="161"/>
      </rPr>
      <t xml:space="preserve">  5.000,00 m</t>
    </r>
    <r>
      <rPr>
        <vertAlign val="superscript"/>
        <sz val="10"/>
        <rFont val="Arial Greek"/>
        <charset val="161"/>
      </rPr>
      <t>2</t>
    </r>
  </si>
  <si>
    <t>x 20% =</t>
  </si>
  <si>
    <t>Αμοιβή Μελέτης Διαμόρφωσης Περιβάλλοντος Χώρου</t>
  </si>
  <si>
    <t>Αμοιβή Μελέτης Ενεργειακής Απόδοσης Κτιρίου</t>
  </si>
  <si>
    <r>
      <t>ΑΜΟΙΒΗ</t>
    </r>
    <r>
      <rPr>
        <b/>
        <sz val="10"/>
        <color indexed="30"/>
        <rFont val="Arial"/>
        <family val="2"/>
        <charset val="161"/>
      </rPr>
      <t xml:space="preserve"> ΑΡΧΙΤΕΚΤΟΝΙΚΗΣ ΜΕΛΕΤΗΣ ( Κατηγορία 06 </t>
    </r>
    <r>
      <rPr>
        <b/>
        <sz val="10"/>
        <color indexed="30"/>
        <rFont val="Arial"/>
        <family val="2"/>
        <charset val="161"/>
      </rPr>
      <t xml:space="preserve"> )</t>
    </r>
  </si>
  <si>
    <t>Φ.Π.Α. 24%</t>
  </si>
  <si>
    <t>Αμοιβή Ανελκυστήρα</t>
  </si>
  <si>
    <t>Αμοιβή Μελέτης Ανελκυστήρα</t>
  </si>
  <si>
    <t>Αμοιβή Τευχών Δημοπράτησης</t>
  </si>
  <si>
    <t xml:space="preserve">Προεκτιμώμενη Αμοιβή x 8% </t>
  </si>
  <si>
    <t>x 8%  =</t>
  </si>
  <si>
    <t>Αμοιβή Τευχών Δημοπράτησης Περιβάλλοντος Χώρου</t>
  </si>
  <si>
    <r>
      <t xml:space="preserve">ΠΡΟΕΚΤΙΜΗΣΗ ΑΜΟΙΒΗΣ ΜΕΛΕΤΗΣ </t>
    </r>
    <r>
      <rPr>
        <b/>
        <sz val="10"/>
        <color indexed="30"/>
        <rFont val="Arial"/>
        <family val="2"/>
        <charset val="161"/>
      </rPr>
      <t>Η/Μ ΕΓΚΑΤΑΣΤΑΣΕΩΝ (Κατηγορία 09)</t>
    </r>
  </si>
  <si>
    <r>
      <t xml:space="preserve">Προεκτιμώμενη Αμοιβή Μελέτης x 20% για εμβαδόν κτιρίου  </t>
    </r>
    <r>
      <rPr>
        <u/>
        <sz val="10"/>
        <rFont val="Arial"/>
        <family val="2"/>
        <charset val="161"/>
      </rPr>
      <t>&lt;</t>
    </r>
    <r>
      <rPr>
        <sz val="10"/>
        <rFont val="Arial"/>
        <family val="2"/>
        <charset val="161"/>
      </rPr>
      <t xml:space="preserve">  5.000,00 m</t>
    </r>
    <r>
      <rPr>
        <vertAlign val="superscript"/>
        <sz val="10"/>
        <rFont val="Arial"/>
        <family val="2"/>
        <charset val="161"/>
      </rPr>
      <t>2</t>
    </r>
  </si>
  <si>
    <r>
      <t xml:space="preserve">ΑΝΑΚΕΦΑΛΑΙΩΣΗ ΠΡΟΕΚΤΙΜΩΜΕΝΗΣ ΑΜΟΙΒΗΣ </t>
    </r>
    <r>
      <rPr>
        <b/>
        <sz val="10"/>
        <color indexed="30"/>
        <rFont val="Arial"/>
        <family val="2"/>
        <charset val="161"/>
      </rPr>
      <t>ΜΕΛΕΤΗΣ Η/Μ ΕΓΚΑΤΑΣΤΑΣΕΩΝ</t>
    </r>
  </si>
  <si>
    <r>
      <t xml:space="preserve">ΠΡΟΕΚΤΙΜΗΣΗ ΑΜΟΙΒΗΣ </t>
    </r>
    <r>
      <rPr>
        <b/>
        <sz val="10"/>
        <color indexed="30"/>
        <rFont val="Arial"/>
        <family val="2"/>
        <charset val="161"/>
      </rPr>
      <t>ΣΤΑΤΙΚΗΣ</t>
    </r>
    <r>
      <rPr>
        <b/>
        <sz val="10"/>
        <rFont val="Arial"/>
        <family val="2"/>
        <charset val="161"/>
      </rPr>
      <t xml:space="preserve"> </t>
    </r>
    <r>
      <rPr>
        <b/>
        <sz val="10"/>
        <color indexed="30"/>
        <rFont val="Arial"/>
        <family val="2"/>
        <charset val="161"/>
      </rPr>
      <t>ΜΕΛΕΤΗΣ (Κατηγορία 08)</t>
    </r>
  </si>
  <si>
    <t>ΣΤΑΤΙΚΗΣ ΜΕΛΕΤΗΣ (Κατηγορία μελέτης 08)</t>
  </si>
  <si>
    <t>ΑΡΧΙΤΕΚΤΟΝΙΚΗΣ ΜΕΛΕΤΗΣ (Κατηγορία μελέτης 06)</t>
  </si>
  <si>
    <r>
      <t>ΑΝΑΚΕΦΑΛΑΙΩΣΗ ΠΡΟΕΚΤΙΜΩΜΕΝΗΣ ΑΜΟΙΒΗΣ ΜΕΛΕΤΗΣ</t>
    </r>
    <r>
      <rPr>
        <sz val="12"/>
        <rFont val="Arial"/>
        <family val="2"/>
        <charset val="161"/>
      </rPr>
      <t xml:space="preserve"> </t>
    </r>
  </si>
  <si>
    <t>ΣΥΝΟΛΟ ΑΜΟΙΒΗΣ ΜΕΛΕΤΗΣ</t>
  </si>
  <si>
    <t>ΔΗΜΟΣ ΑΡΤΑΙΩΝ</t>
  </si>
  <si>
    <r>
      <t xml:space="preserve">Α </t>
    </r>
    <r>
      <rPr>
        <b/>
        <vertAlign val="subscript"/>
        <sz val="10"/>
        <rFont val="Arial"/>
        <family val="2"/>
        <charset val="161"/>
      </rPr>
      <t>Ορισ.-Μελ. Εφαρμ.</t>
    </r>
    <r>
      <rPr>
        <b/>
        <sz val="10"/>
        <rFont val="Arial"/>
        <family val="2"/>
        <charset val="161"/>
      </rPr>
      <t>=</t>
    </r>
  </si>
  <si>
    <t>Αμοιβή Μελέτης Εκθεσιακού Κέντρου</t>
  </si>
  <si>
    <r>
      <t>ΕΚΘΕΣΙΑΚΟ ΚΕΝΤΡΟ  (3.267,00 m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>)</t>
    </r>
  </si>
  <si>
    <t>Αμοιβή Οριστικής Μελέτης - Μελέτης Εφαρμογής Εκθεσιακού Κέντρου</t>
  </si>
  <si>
    <t xml:space="preserve"> x 65%  =</t>
  </si>
  <si>
    <t>Αμοιβή Παθητικής Πυροπροστασίας Εκθεσιακού Κέντρου</t>
  </si>
  <si>
    <r>
      <t xml:space="preserve">Α </t>
    </r>
    <r>
      <rPr>
        <b/>
        <vertAlign val="subscript"/>
        <sz val="10"/>
        <rFont val="Arial"/>
        <family val="2"/>
        <charset val="161"/>
      </rPr>
      <t>πλήρους Μελέτης</t>
    </r>
    <r>
      <rPr>
        <b/>
        <sz val="10"/>
        <rFont val="Arial"/>
        <family val="2"/>
        <charset val="161"/>
      </rPr>
      <t xml:space="preserve"> =</t>
    </r>
  </si>
  <si>
    <t>Αμοιβή Μελέτης Ενεργειακής Απόδοσης Εκθεσιακού Κέντρου</t>
  </si>
  <si>
    <t xml:space="preserve">Προεκτιμώμενη Αμοιβή Αρχιτεκτονικής Ορισ. Μελ. - Μελ. Εφαρμ. Εκθεσιακού Κέντρου  x 20% </t>
  </si>
  <si>
    <t>Αμοιβή Τευχών Δημοπράτησης Εκθεσιακού Κέντρου</t>
  </si>
  <si>
    <t xml:space="preserve">Προεκτιμώμενη Αμοιβή Αρχιτεκτονικής Ορισ. Μελ. - Μελ. Εφαρμ. Εκθεσιακού Κέντρου x 8% </t>
  </si>
  <si>
    <r>
      <t>ΔΙΑΜΟΡΦΩΣΗ ΠΕΡΙΒΑΛΛΟΝΤΟΣ ΧΩΡΟΥ (1.133,00 m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>)</t>
    </r>
  </si>
  <si>
    <t>Αμοιβή Μελέτης Παθητικής Πυροπροστασίας</t>
  </si>
  <si>
    <t xml:space="preserve">Αμοιβή Μελέτης Ενεργειακής Απόδοσης </t>
  </si>
  <si>
    <t xml:space="preserve">Αμοιβή Τευχών Δημοπράτησης </t>
  </si>
  <si>
    <t xml:space="preserve">Αμοιβή Ορισ. Μελ. - Μελ. Εφαρμογής  </t>
  </si>
  <si>
    <r>
      <t>ΔΙΑΜΟΡΦΩΣΗ ΠΕΡΙΒΑΛΛΟΝΤΟΣ ΧΩΡΟΥ (1.133,00 m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  <charset val="161"/>
      </rPr>
      <t>)</t>
    </r>
  </si>
  <si>
    <t xml:space="preserve">Αμοιβή Πλήρους Μελέτης </t>
  </si>
  <si>
    <t xml:space="preserve">Αμοιβή Μελέτης  </t>
  </si>
  <si>
    <r>
      <t xml:space="preserve">ΣΥΝΟΛΟ ΑΜΟΙΒΗΣ </t>
    </r>
    <r>
      <rPr>
        <b/>
        <sz val="10"/>
        <color indexed="30"/>
        <rFont val="Arial"/>
        <family val="2"/>
        <charset val="161"/>
      </rPr>
      <t>ΠΛΗΡΟΥΣ ΜΕΛΕΤΗΣ</t>
    </r>
    <r>
      <rPr>
        <b/>
        <sz val="10"/>
        <rFont val="Arial"/>
        <family val="2"/>
        <charset val="161"/>
      </rPr>
      <t xml:space="preserve"> </t>
    </r>
    <r>
      <rPr>
        <b/>
        <sz val="10"/>
        <color indexed="30"/>
        <rFont val="Arial"/>
        <family val="2"/>
        <charset val="161"/>
      </rPr>
      <t>ΕΚΘΕΣΙΑΚΟΥ ΚΕΝΤΡΟΥ</t>
    </r>
  </si>
  <si>
    <t xml:space="preserve"> x 1,2 x 100%   =</t>
  </si>
  <si>
    <t>Αμοιβή Ατμού</t>
  </si>
  <si>
    <t>Αμοιβή Μεγαφώνων</t>
  </si>
  <si>
    <t>Αμοιβή BMS</t>
  </si>
  <si>
    <t xml:space="preserve">Προεκτιμώμενη Αμοιβή Μελέτης H/M Εγκαταστάσεων Εκθεσιακού x 20% </t>
  </si>
  <si>
    <t xml:space="preserve"> x  20%   =</t>
  </si>
  <si>
    <t>Αμοιβή Μελέτης Ατμού</t>
  </si>
  <si>
    <t>Αμοιβή Μελέτης Μεγαφώνων</t>
  </si>
  <si>
    <t>Αμοιβή Μελέτης BMS</t>
  </si>
  <si>
    <t xml:space="preserve">Αμοιβή Πλήρους Μελέτης Παθ.Πυροπροστασίας </t>
  </si>
  <si>
    <t xml:space="preserve">Αμοιβή Οριστικής Μελέτης - Μελέτης Εφαρμογής </t>
  </si>
  <si>
    <r>
      <t xml:space="preserve">ΣΥΝΟΛΟ ΑΜΟΙΒΗΣ ΜΕΛΕΤΗΣ </t>
    </r>
    <r>
      <rPr>
        <b/>
        <sz val="10"/>
        <color indexed="30"/>
        <rFont val="Arial"/>
        <family val="2"/>
        <charset val="161"/>
      </rPr>
      <t>ΕΚΘΕΣΙΑΚΟΥ ΚΕΝΤΡΟΥ (3.267,00 m</t>
    </r>
    <r>
      <rPr>
        <b/>
        <vertAlign val="superscript"/>
        <sz val="10"/>
        <color indexed="30"/>
        <rFont val="Arial"/>
        <family val="2"/>
        <charset val="161"/>
      </rPr>
      <t>2</t>
    </r>
    <r>
      <rPr>
        <b/>
        <sz val="10"/>
        <color indexed="30"/>
        <rFont val="Arial"/>
        <family val="2"/>
        <charset val="161"/>
      </rPr>
      <t>)</t>
    </r>
  </si>
  <si>
    <r>
      <t xml:space="preserve">ΣΥΝΟΛΟ ΑΜΟΙΒΗΣ ΜΕΛΕΤΗΣ </t>
    </r>
    <r>
      <rPr>
        <b/>
        <sz val="10"/>
        <color indexed="30"/>
        <rFont val="Arial"/>
        <family val="2"/>
        <charset val="161"/>
      </rPr>
      <t>ΠΕΡΙΒΑΛΛΟΝΤΟΣ ΧΩΡΟΥ (1.133,00 m</t>
    </r>
    <r>
      <rPr>
        <b/>
        <vertAlign val="superscript"/>
        <sz val="10"/>
        <color indexed="30"/>
        <rFont val="Arial"/>
        <family val="2"/>
        <charset val="161"/>
      </rPr>
      <t>2</t>
    </r>
    <r>
      <rPr>
        <b/>
        <sz val="10"/>
        <color indexed="30"/>
        <rFont val="Arial"/>
        <family val="2"/>
        <charset val="161"/>
      </rPr>
      <t>)</t>
    </r>
  </si>
  <si>
    <r>
      <t xml:space="preserve">ΣΥΝΟΛΟ ΑΜΟΙΒΗΣ </t>
    </r>
    <r>
      <rPr>
        <b/>
        <sz val="10"/>
        <color indexed="30"/>
        <rFont val="Arial"/>
        <family val="2"/>
        <charset val="161"/>
      </rPr>
      <t>ΜΕΛΕΤΗΣ</t>
    </r>
    <r>
      <rPr>
        <b/>
        <sz val="10"/>
        <rFont val="Arial"/>
        <family val="2"/>
        <charset val="161"/>
      </rPr>
      <t xml:space="preserve"> </t>
    </r>
    <r>
      <rPr>
        <b/>
        <sz val="10"/>
        <color indexed="30"/>
        <rFont val="Arial"/>
        <family val="2"/>
        <charset val="161"/>
      </rPr>
      <t>ΕΚΘΕΣΙΑΚΟΥ ΚΕΝΤΡΟΥ (3.267,00 m</t>
    </r>
    <r>
      <rPr>
        <b/>
        <vertAlign val="superscript"/>
        <sz val="10"/>
        <color indexed="30"/>
        <rFont val="Arial"/>
        <family val="2"/>
        <charset val="161"/>
      </rPr>
      <t>2</t>
    </r>
    <r>
      <rPr>
        <b/>
        <sz val="10"/>
        <color indexed="30"/>
        <rFont val="Arial"/>
        <family val="2"/>
        <charset val="161"/>
      </rPr>
      <t>)</t>
    </r>
  </si>
  <si>
    <r>
      <t xml:space="preserve">ΣΥΝΟΛΟ ΑΜΟΙΒΗΣ </t>
    </r>
    <r>
      <rPr>
        <b/>
        <sz val="10"/>
        <color indexed="30"/>
        <rFont val="Arial"/>
        <family val="2"/>
        <charset val="161"/>
      </rPr>
      <t>ΠΛΗΡΟΥΣ</t>
    </r>
    <r>
      <rPr>
        <b/>
        <sz val="10"/>
        <rFont val="Arial"/>
        <family val="2"/>
        <charset val="161"/>
      </rPr>
      <t xml:space="preserve"> </t>
    </r>
    <r>
      <rPr>
        <b/>
        <sz val="10"/>
        <color indexed="30"/>
        <rFont val="Arial"/>
        <family val="2"/>
        <charset val="161"/>
      </rPr>
      <t>ΜΕΛΕΤΗΣ ΠΕΡΙΒΑΛΛΟΝΤΟΣ ΧΩΡΟΥ (1.133,00 m</t>
    </r>
    <r>
      <rPr>
        <b/>
        <vertAlign val="superscript"/>
        <sz val="10"/>
        <color indexed="30"/>
        <rFont val="Arial"/>
        <family val="2"/>
        <charset val="161"/>
      </rPr>
      <t>2</t>
    </r>
    <r>
      <rPr>
        <b/>
        <sz val="10"/>
        <color indexed="30"/>
        <rFont val="Arial"/>
        <family val="2"/>
        <charset val="161"/>
      </rPr>
      <t>)</t>
    </r>
  </si>
  <si>
    <r>
      <t xml:space="preserve">ΑΜΟΙΒΗ ΜΕΛΕΤΗΣ  </t>
    </r>
    <r>
      <rPr>
        <b/>
        <sz val="10"/>
        <color indexed="30"/>
        <rFont val="Arial"/>
        <family val="2"/>
        <charset val="161"/>
      </rPr>
      <t>Σ.Α.Υ. &amp; Φ.Α.Υ.</t>
    </r>
  </si>
  <si>
    <t>Αμοιβή Η/Μ Μελέτης Ενεργειακής Απόδοσης</t>
  </si>
  <si>
    <t>Απρόβλεπτα 15%</t>
  </si>
  <si>
    <t>ΣΥΝΟΛΟ ΑΜΟΙΒΗΣ ΜΕΛΕΤΗΣ με Απρόβλεπτα</t>
  </si>
  <si>
    <t>ΓΕΝΙΚΟ ΣΥΝΟΛΟ ΑΜΟΙΒΗΣ ΜΕΛΕΤΗΣ 
με Φ.Π.Α. και ΑΠΡΟΒΛΕΠΤΑ</t>
  </si>
  <si>
    <t>Αμοιβή Αρχιτεκτονικης Μελέτης Ενεργειακής Απόδοσης</t>
  </si>
  <si>
    <t>Μελέτη κατασκευής μόνιμου στεγασμένου Εκθεσιακού Κέντρου</t>
  </si>
  <si>
    <t xml:space="preserve">Αμοιβή Πλήρους Μελέτης Εφαρμογής </t>
  </si>
  <si>
    <t>ΑΠΡΟΒΛΕΠΤΑ 15%</t>
  </si>
  <si>
    <t>ΣΥΝΟΛΟ ΑΜΟΙΒΗΣ ΠΛΗΡΟΥΣ ΜΕΛΕΤΗΣ</t>
  </si>
  <si>
    <r>
      <t>ΑΝΑΚΕΦΑΛΑΙΩΣΗ ΠΡΟΕΚΤΙΜΩΜΕΝΗΣ ΑΜΟΙΒΗΣ ΠΛΗΡΟΥΣ ΜΕΛΕΤΗΣ</t>
    </r>
    <r>
      <rPr>
        <sz val="12"/>
        <rFont val="Arial"/>
        <family val="2"/>
        <charset val="161"/>
      </rPr>
      <t xml:space="preserve"> 
</t>
    </r>
    <r>
      <rPr>
        <b/>
        <sz val="12"/>
        <rFont val="Arial"/>
        <family val="2"/>
        <charset val="161"/>
      </rPr>
      <t>ΓΙΑ ΤΟΝ ΥΠΟΛΟΓΙΣΜΟ ΤΩΝ ΚΑΛΟΥΜΕΝΩΝ ΤΑΞΕΩΝ ΠΤΥΧΙΩΝ</t>
    </r>
  </si>
</sst>
</file>

<file path=xl/styles.xml><?xml version="1.0" encoding="utf-8"?>
<styleSheet xmlns="http://schemas.openxmlformats.org/spreadsheetml/2006/main">
  <numFmts count="3">
    <numFmt numFmtId="164" formatCode="#,##0.00\ &quot;€&quot;"/>
    <numFmt numFmtId="165" formatCode="#,##0.000"/>
    <numFmt numFmtId="166" formatCode="0.000"/>
  </numFmts>
  <fonts count="51">
    <font>
      <sz val="10"/>
      <name val="Arial Greek"/>
      <charset val="161"/>
    </font>
    <font>
      <sz val="10"/>
      <name val="Arial Greek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62"/>
      <name val="Calibri"/>
      <family val="2"/>
      <charset val="161"/>
    </font>
    <font>
      <b/>
      <sz val="11"/>
      <color indexed="9"/>
      <name val="Calibri"/>
      <family val="2"/>
      <charset val="161"/>
    </font>
    <font>
      <b/>
      <sz val="11"/>
      <color indexed="63"/>
      <name val="Calibri"/>
      <family val="2"/>
      <charset val="161"/>
    </font>
    <font>
      <i/>
      <sz val="11"/>
      <color indexed="23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20"/>
      <name val="Calibri"/>
      <family val="2"/>
      <charset val="161"/>
    </font>
    <font>
      <sz val="11"/>
      <color indexed="17"/>
      <name val="Calibri"/>
      <family val="2"/>
      <charset val="161"/>
    </font>
    <font>
      <sz val="11"/>
      <color indexed="60"/>
      <name val="Calibri"/>
      <family val="2"/>
      <charset val="161"/>
    </font>
    <font>
      <sz val="11"/>
      <color indexed="10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52"/>
      <name val="Calibri"/>
      <family val="2"/>
      <charset val="161"/>
    </font>
    <font>
      <sz val="8"/>
      <name val="Arial Greek"/>
      <charset val="161"/>
    </font>
    <font>
      <b/>
      <i/>
      <sz val="9"/>
      <name val="Arial Greek"/>
      <family val="2"/>
    </font>
    <font>
      <b/>
      <sz val="10"/>
      <name val="Arial Greek"/>
      <charset val="161"/>
    </font>
    <font>
      <b/>
      <sz val="10"/>
      <name val="Arial Greek"/>
      <family val="2"/>
      <charset val="161"/>
    </font>
    <font>
      <sz val="10"/>
      <name val="Arial Greek"/>
      <family val="2"/>
      <charset val="161"/>
    </font>
    <font>
      <sz val="16"/>
      <name val="Arial Greek"/>
      <family val="2"/>
      <charset val="161"/>
    </font>
    <font>
      <sz val="22"/>
      <name val="Arial Greek"/>
      <family val="2"/>
      <charset val="161"/>
    </font>
    <font>
      <sz val="20"/>
      <name val="Arial Greek"/>
      <family val="2"/>
      <charset val="161"/>
    </font>
    <font>
      <b/>
      <sz val="10"/>
      <name val="Arial Greek"/>
      <family val="2"/>
    </font>
    <font>
      <sz val="10"/>
      <name val="Arial Greek"/>
      <family val="2"/>
    </font>
    <font>
      <sz val="10"/>
      <name val="Arial"/>
      <family val="2"/>
      <charset val="161"/>
    </font>
    <font>
      <b/>
      <i/>
      <sz val="9"/>
      <name val="Arial"/>
      <family val="2"/>
      <charset val="161"/>
    </font>
    <font>
      <b/>
      <sz val="10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sz val="22"/>
      <name val="Arial"/>
      <family val="2"/>
      <charset val="161"/>
    </font>
    <font>
      <sz val="16"/>
      <name val="Arial"/>
      <family val="2"/>
      <charset val="161"/>
    </font>
    <font>
      <sz val="20"/>
      <name val="Arial"/>
      <family val="2"/>
      <charset val="161"/>
    </font>
    <font>
      <sz val="11"/>
      <name val="Arial"/>
      <family val="2"/>
      <charset val="161"/>
    </font>
    <font>
      <b/>
      <sz val="10"/>
      <color indexed="30"/>
      <name val="Arial Greek"/>
      <charset val="161"/>
    </font>
    <font>
      <b/>
      <sz val="10"/>
      <color indexed="30"/>
      <name val="Arial"/>
      <family val="2"/>
      <charset val="161"/>
    </font>
    <font>
      <u/>
      <sz val="10"/>
      <name val="Arial"/>
      <family val="2"/>
      <charset val="161"/>
    </font>
    <font>
      <b/>
      <sz val="10"/>
      <color indexed="30"/>
      <name val="Arial Greek"/>
      <family val="2"/>
    </font>
    <font>
      <u/>
      <sz val="10"/>
      <name val="Arial Greek"/>
      <charset val="161"/>
    </font>
    <font>
      <sz val="11"/>
      <name val="Arial Greek"/>
      <family val="2"/>
    </font>
    <font>
      <b/>
      <sz val="11"/>
      <name val="Arial"/>
      <family val="2"/>
      <charset val="161"/>
    </font>
    <font>
      <vertAlign val="superscript"/>
      <sz val="10"/>
      <name val="Arial"/>
      <family val="2"/>
      <charset val="161"/>
    </font>
    <font>
      <vertAlign val="superscript"/>
      <sz val="10"/>
      <name val="Arial Greek"/>
      <charset val="161"/>
    </font>
    <font>
      <b/>
      <sz val="12"/>
      <name val="Arial"/>
      <family val="2"/>
      <charset val="161"/>
    </font>
    <font>
      <sz val="12"/>
      <name val="Arial"/>
      <family val="2"/>
      <charset val="161"/>
    </font>
    <font>
      <b/>
      <vertAlign val="subscript"/>
      <sz val="10"/>
      <name val="Arial"/>
      <family val="2"/>
      <charset val="161"/>
    </font>
    <font>
      <b/>
      <vertAlign val="superscript"/>
      <sz val="10"/>
      <color indexed="30"/>
      <name val="Arial"/>
      <family val="2"/>
      <charset val="161"/>
    </font>
    <font>
      <b/>
      <u/>
      <sz val="10"/>
      <name val="Arial"/>
      <family val="2"/>
      <charset val="16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11" fillId="3" borderId="0" applyNumberFormat="0" applyBorder="0" applyAlignment="0" applyProtection="0"/>
    <xf numFmtId="0" fontId="18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4" fillId="7" borderId="1" applyNumberFormat="0" applyAlignment="0" applyProtection="0"/>
    <xf numFmtId="0" fontId="15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6" fillId="20" borderId="8" applyNumberFormat="0" applyAlignment="0" applyProtection="0"/>
    <xf numFmtId="0" fontId="1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29" fillId="0" borderId="0" xfId="0" applyFont="1" applyAlignment="1">
      <alignment horizontal="left" vertical="center"/>
    </xf>
    <xf numFmtId="16" fontId="34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4" fontId="0" fillId="0" borderId="0" xfId="0" applyNumberFormat="1" applyAlignment="1">
      <alignment horizontal="center" vertical="center"/>
    </xf>
    <xf numFmtId="4" fontId="29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1" fillId="0" borderId="10" xfId="0" applyFont="1" applyBorder="1"/>
    <xf numFmtId="164" fontId="21" fillId="0" borderId="10" xfId="0" applyNumberFormat="1" applyFont="1" applyBorder="1"/>
    <xf numFmtId="164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left"/>
    </xf>
    <xf numFmtId="0" fontId="23" fillId="0" borderId="0" xfId="0" applyFont="1" applyAlignment="1">
      <alignment horizontal="right"/>
    </xf>
    <xf numFmtId="4" fontId="23" fillId="0" borderId="0" xfId="0" applyNumberFormat="1" applyFont="1" applyAlignment="1">
      <alignment horizontal="left"/>
    </xf>
    <xf numFmtId="0" fontId="23" fillId="0" borderId="0" xfId="0" applyFont="1"/>
    <xf numFmtId="0" fontId="22" fillId="0" borderId="0" xfId="0" applyFont="1"/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12" xfId="0" applyBorder="1" applyAlignment="1">
      <alignment horizontal="center"/>
    </xf>
    <xf numFmtId="164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0" fillId="0" borderId="0" xfId="0" applyBorder="1"/>
    <xf numFmtId="0" fontId="0" fillId="0" borderId="12" xfId="0" applyBorder="1"/>
    <xf numFmtId="0" fontId="22" fillId="0" borderId="0" xfId="0" applyFont="1" applyBorder="1"/>
    <xf numFmtId="0" fontId="27" fillId="0" borderId="0" xfId="0" applyFont="1" applyBorder="1"/>
    <xf numFmtId="0" fontId="27" fillId="0" borderId="0" xfId="0" applyFont="1" applyFill="1" applyBorder="1"/>
    <xf numFmtId="0" fontId="27" fillId="0" borderId="0" xfId="0" applyFont="1"/>
    <xf numFmtId="164" fontId="0" fillId="0" borderId="0" xfId="0" applyNumberFormat="1" applyBorder="1"/>
    <xf numFmtId="164" fontId="27" fillId="0" borderId="0" xfId="0" applyNumberFormat="1" applyFont="1" applyBorder="1"/>
    <xf numFmtId="0" fontId="21" fillId="0" borderId="0" xfId="0" applyFont="1" applyBorder="1"/>
    <xf numFmtId="0" fontId="21" fillId="0" borderId="0" xfId="0" applyFont="1"/>
    <xf numFmtId="4" fontId="22" fillId="0" borderId="0" xfId="0" applyNumberFormat="1" applyFont="1" applyBorder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1" fillId="0" borderId="11" xfId="0" applyFont="1" applyBorder="1" applyAlignment="1"/>
    <xf numFmtId="4" fontId="21" fillId="0" borderId="0" xfId="0" applyNumberFormat="1" applyFont="1" applyAlignment="1">
      <alignment horizontal="left"/>
    </xf>
    <xf numFmtId="0" fontId="30" fillId="0" borderId="11" xfId="0" applyFont="1" applyBorder="1" applyAlignment="1"/>
    <xf numFmtId="0" fontId="31" fillId="0" borderId="11" xfId="0" applyFont="1" applyBorder="1" applyAlignment="1"/>
    <xf numFmtId="0" fontId="29" fillId="0" borderId="0" xfId="0" applyFont="1"/>
    <xf numFmtId="0" fontId="29" fillId="0" borderId="0" xfId="0" applyFont="1" applyAlignment="1">
      <alignment horizontal="left"/>
    </xf>
    <xf numFmtId="0" fontId="31" fillId="0" borderId="0" xfId="0" applyFont="1" applyBorder="1" applyAlignment="1">
      <alignment horizontal="center"/>
    </xf>
    <xf numFmtId="0" fontId="29" fillId="0" borderId="11" xfId="0" applyFont="1" applyBorder="1"/>
    <xf numFmtId="0" fontId="29" fillId="0" borderId="11" xfId="0" applyFont="1" applyBorder="1" applyAlignment="1">
      <alignment horizontal="left"/>
    </xf>
    <xf numFmtId="0" fontId="29" fillId="0" borderId="0" xfId="0" applyFont="1" applyAlignment="1">
      <alignment horizontal="right"/>
    </xf>
    <xf numFmtId="4" fontId="29" fillId="0" borderId="0" xfId="0" applyNumberFormat="1" applyFont="1" applyAlignment="1">
      <alignment horizontal="left"/>
    </xf>
    <xf numFmtId="4" fontId="31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0" fontId="29" fillId="0" borderId="12" xfId="0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 applyBorder="1" applyAlignment="1">
      <alignment horizontal="center"/>
    </xf>
    <xf numFmtId="0" fontId="29" fillId="0" borderId="0" xfId="0" applyFont="1" applyBorder="1" applyAlignment="1">
      <alignment horizontal="left"/>
    </xf>
    <xf numFmtId="4" fontId="29" fillId="0" borderId="0" xfId="0" applyNumberFormat="1" applyFont="1" applyAlignment="1">
      <alignment horizontal="center" vertical="center"/>
    </xf>
    <xf numFmtId="4" fontId="29" fillId="0" borderId="0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/>
    </xf>
    <xf numFmtId="164" fontId="29" fillId="0" borderId="0" xfId="0" applyNumberFormat="1" applyFont="1"/>
    <xf numFmtId="0" fontId="29" fillId="0" borderId="0" xfId="0" applyFont="1" applyFill="1" applyBorder="1" applyAlignment="1">
      <alignment horizontal="left"/>
    </xf>
    <xf numFmtId="0" fontId="31" fillId="0" borderId="0" xfId="0" applyFont="1"/>
    <xf numFmtId="0" fontId="29" fillId="0" borderId="12" xfId="0" applyFont="1" applyBorder="1"/>
    <xf numFmtId="0" fontId="29" fillId="0" borderId="0" xfId="0" applyFont="1" applyBorder="1"/>
    <xf numFmtId="0" fontId="31" fillId="0" borderId="11" xfId="0" applyFont="1" applyBorder="1" applyAlignment="1">
      <alignment horizontal="right"/>
    </xf>
    <xf numFmtId="0" fontId="31" fillId="0" borderId="11" xfId="0" applyFont="1" applyBorder="1" applyAlignment="1">
      <alignment horizontal="left"/>
    </xf>
    <xf numFmtId="0" fontId="29" fillId="0" borderId="0" xfId="0" applyFont="1" applyBorder="1" applyAlignment="1">
      <alignment horizontal="right"/>
    </xf>
    <xf numFmtId="4" fontId="29" fillId="0" borderId="0" xfId="0" applyNumberFormat="1" applyFont="1" applyBorder="1" applyAlignment="1">
      <alignment horizontal="left"/>
    </xf>
    <xf numFmtId="4" fontId="29" fillId="0" borderId="12" xfId="0" applyNumberFormat="1" applyFont="1" applyBorder="1" applyAlignment="1">
      <alignment horizontal="center" vertical="center"/>
    </xf>
    <xf numFmtId="4" fontId="29" fillId="0" borderId="12" xfId="0" applyNumberFormat="1" applyFont="1" applyBorder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1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11" xfId="0" applyFont="1" applyBorder="1" applyAlignment="1"/>
    <xf numFmtId="0" fontId="43" fillId="0" borderId="0" xfId="0" applyFont="1" applyBorder="1" applyAlignment="1">
      <alignment horizontal="center"/>
    </xf>
    <xf numFmtId="0" fontId="36" fillId="0" borderId="0" xfId="0" applyFont="1"/>
    <xf numFmtId="0" fontId="36" fillId="0" borderId="0" xfId="0" applyFont="1" applyBorder="1"/>
    <xf numFmtId="0" fontId="31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29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164" fontId="31" fillId="0" borderId="0" xfId="0" applyNumberFormat="1" applyFont="1" applyBorder="1" applyAlignment="1">
      <alignment vertical="center"/>
    </xf>
    <xf numFmtId="164" fontId="27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4" fontId="39" fillId="0" borderId="0" xfId="0" applyNumberFormat="1" applyFont="1" applyAlignment="1">
      <alignment vertical="center"/>
    </xf>
    <xf numFmtId="164" fontId="31" fillId="0" borderId="0" xfId="0" applyNumberFormat="1" applyFont="1" applyAlignment="1">
      <alignment vertical="center"/>
    </xf>
    <xf numFmtId="4" fontId="31" fillId="0" borderId="0" xfId="0" applyNumberFormat="1" applyFont="1" applyBorder="1" applyAlignment="1">
      <alignment horizontal="left" vertical="center"/>
    </xf>
    <xf numFmtId="0" fontId="31" fillId="0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horizontal="center" vertical="center"/>
    </xf>
    <xf numFmtId="0" fontId="20" fillId="0" borderId="12" xfId="0" applyFont="1" applyBorder="1" applyAlignment="1"/>
    <xf numFmtId="0" fontId="21" fillId="0" borderId="12" xfId="0" applyFont="1" applyBorder="1" applyAlignment="1"/>
    <xf numFmtId="164" fontId="0" fillId="0" borderId="0" xfId="0" applyNumberFormat="1" applyFont="1" applyAlignment="1">
      <alignment vertical="center"/>
    </xf>
    <xf numFmtId="164" fontId="21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164" fontId="21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4" fontId="0" fillId="0" borderId="0" xfId="0" applyNumberFormat="1" applyFont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31" fillId="0" borderId="0" xfId="0" applyFont="1" applyAlignment="1">
      <alignment horizontal="right" vertical="center"/>
    </xf>
    <xf numFmtId="164" fontId="0" fillId="0" borderId="0" xfId="0" applyNumberFormat="1" applyAlignment="1">
      <alignment horizontal="center"/>
    </xf>
    <xf numFmtId="0" fontId="29" fillId="0" borderId="0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2" fillId="0" borderId="0" xfId="0" applyFont="1" applyAlignment="1">
      <alignment vertical="center"/>
    </xf>
    <xf numFmtId="0" fontId="29" fillId="0" borderId="0" xfId="0" applyFont="1" applyFill="1" applyBorder="1" applyAlignment="1">
      <alignment vertical="center"/>
    </xf>
    <xf numFmtId="0" fontId="30" fillId="0" borderId="12" xfId="0" applyFont="1" applyBorder="1" applyAlignment="1"/>
    <xf numFmtId="0" fontId="31" fillId="0" borderId="12" xfId="0" applyFont="1" applyBorder="1" applyAlignment="1"/>
    <xf numFmtId="2" fontId="29" fillId="0" borderId="0" xfId="0" applyNumberFormat="1" applyFont="1" applyAlignment="1">
      <alignment horizontal="left"/>
    </xf>
    <xf numFmtId="166" fontId="29" fillId="0" borderId="0" xfId="0" applyNumberFormat="1" applyFont="1" applyAlignment="1">
      <alignment horizontal="left"/>
    </xf>
    <xf numFmtId="4" fontId="29" fillId="0" borderId="0" xfId="0" applyNumberFormat="1" applyFont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horizontal="right" vertical="center"/>
    </xf>
    <xf numFmtId="0" fontId="31" fillId="0" borderId="0" xfId="0" applyFont="1" applyBorder="1"/>
    <xf numFmtId="0" fontId="31" fillId="0" borderId="0" xfId="0" applyFont="1" applyAlignment="1">
      <alignment vertical="center"/>
    </xf>
    <xf numFmtId="4" fontId="21" fillId="0" borderId="0" xfId="0" applyNumberFormat="1" applyFont="1" applyBorder="1" applyAlignment="1">
      <alignment horizontal="right" vertical="center" wrapText="1"/>
    </xf>
    <xf numFmtId="164" fontId="21" fillId="0" borderId="0" xfId="0" applyNumberFormat="1" applyFont="1" applyBorder="1" applyAlignment="1">
      <alignment horizontal="left" vertical="center"/>
    </xf>
    <xf numFmtId="0" fontId="31" fillId="24" borderId="13" xfId="0" applyFont="1" applyFill="1" applyBorder="1" applyAlignment="1">
      <alignment horizontal="center" vertical="center"/>
    </xf>
    <xf numFmtId="0" fontId="31" fillId="24" borderId="14" xfId="0" applyFont="1" applyFill="1" applyBorder="1" applyAlignment="1">
      <alignment vertical="center"/>
    </xf>
    <xf numFmtId="0" fontId="0" fillId="24" borderId="15" xfId="0" applyFill="1" applyBorder="1"/>
    <xf numFmtId="0" fontId="0" fillId="24" borderId="16" xfId="0" applyFill="1" applyBorder="1" applyAlignment="1">
      <alignment vertical="center"/>
    </xf>
    <xf numFmtId="0" fontId="0" fillId="24" borderId="16" xfId="0" applyFill="1" applyBorder="1"/>
    <xf numFmtId="0" fontId="27" fillId="24" borderId="16" xfId="0" applyFont="1" applyFill="1" applyBorder="1" applyAlignment="1">
      <alignment horizontal="right" vertical="center"/>
    </xf>
    <xf numFmtId="0" fontId="0" fillId="24" borderId="17" xfId="0" applyFill="1" applyBorder="1"/>
    <xf numFmtId="0" fontId="0" fillId="24" borderId="18" xfId="0" applyFill="1" applyBorder="1" applyAlignment="1">
      <alignment vertical="center"/>
    </xf>
    <xf numFmtId="0" fontId="0" fillId="24" borderId="18" xfId="0" applyFill="1" applyBorder="1"/>
    <xf numFmtId="0" fontId="40" fillId="24" borderId="18" xfId="0" applyFont="1" applyFill="1" applyBorder="1" applyAlignment="1">
      <alignment horizontal="right" vertical="center"/>
    </xf>
    <xf numFmtId="0" fontId="31" fillId="24" borderId="19" xfId="0" applyFont="1" applyFill="1" applyBorder="1" applyAlignment="1">
      <alignment vertical="center"/>
    </xf>
    <xf numFmtId="0" fontId="31" fillId="24" borderId="20" xfId="0" applyFont="1" applyFill="1" applyBorder="1" applyAlignment="1">
      <alignment vertical="center"/>
    </xf>
    <xf numFmtId="0" fontId="0" fillId="24" borderId="0" xfId="0" applyFill="1" applyBorder="1" applyAlignment="1">
      <alignment vertical="center"/>
    </xf>
    <xf numFmtId="164" fontId="0" fillId="24" borderId="0" xfId="0" applyNumberFormat="1" applyFill="1" applyBorder="1" applyAlignment="1">
      <alignment vertical="center"/>
    </xf>
    <xf numFmtId="0" fontId="0" fillId="24" borderId="21" xfId="0" applyFill="1" applyBorder="1"/>
    <xf numFmtId="0" fontId="0" fillId="24" borderId="0" xfId="0" applyFill="1" applyBorder="1"/>
    <xf numFmtId="0" fontId="27" fillId="24" borderId="0" xfId="0" applyFont="1" applyFill="1" applyBorder="1" applyAlignment="1">
      <alignment horizontal="right" vertical="center"/>
    </xf>
    <xf numFmtId="0" fontId="40" fillId="24" borderId="0" xfId="0" applyFont="1" applyFill="1" applyBorder="1" applyAlignment="1">
      <alignment horizontal="right" vertical="center"/>
    </xf>
    <xf numFmtId="0" fontId="0" fillId="24" borderId="21" xfId="0" applyFill="1" applyBorder="1" applyAlignment="1">
      <alignment vertical="center"/>
    </xf>
    <xf numFmtId="0" fontId="21" fillId="24" borderId="14" xfId="0" applyFont="1" applyFill="1" applyBorder="1" applyAlignment="1">
      <alignment vertical="center"/>
    </xf>
    <xf numFmtId="164" fontId="31" fillId="24" borderId="20" xfId="0" applyNumberFormat="1" applyFont="1" applyFill="1" applyBorder="1" applyAlignment="1">
      <alignment vertical="center"/>
    </xf>
    <xf numFmtId="0" fontId="46" fillId="0" borderId="21" xfId="0" applyFont="1" applyBorder="1" applyAlignment="1">
      <alignment vertical="center"/>
    </xf>
    <xf numFmtId="164" fontId="29" fillId="0" borderId="0" xfId="0" applyNumberFormat="1" applyFont="1" applyBorder="1" applyAlignment="1">
      <alignment horizontal="right" vertical="center"/>
    </xf>
    <xf numFmtId="0" fontId="31" fillId="24" borderId="21" xfId="0" applyFont="1" applyFill="1" applyBorder="1" applyAlignment="1">
      <alignment vertical="center"/>
    </xf>
    <xf numFmtId="0" fontId="31" fillId="24" borderId="0" xfId="0" applyFont="1" applyFill="1" applyBorder="1" applyAlignment="1">
      <alignment horizontal="right" vertical="center"/>
    </xf>
    <xf numFmtId="164" fontId="31" fillId="24" borderId="22" xfId="0" applyNumberFormat="1" applyFont="1" applyFill="1" applyBorder="1" applyAlignment="1">
      <alignment vertical="center"/>
    </xf>
    <xf numFmtId="0" fontId="43" fillId="0" borderId="12" xfId="0" applyFont="1" applyBorder="1" applyAlignment="1"/>
    <xf numFmtId="164" fontId="39" fillId="0" borderId="0" xfId="0" applyNumberFormat="1" applyFont="1" applyBorder="1" applyAlignment="1">
      <alignment vertical="center"/>
    </xf>
    <xf numFmtId="0" fontId="29" fillId="24" borderId="15" xfId="0" applyFont="1" applyFill="1" applyBorder="1" applyAlignment="1">
      <alignment vertical="center"/>
    </xf>
    <xf numFmtId="164" fontId="29" fillId="24" borderId="16" xfId="0" applyNumberFormat="1" applyFont="1" applyFill="1" applyBorder="1" applyAlignment="1">
      <alignment vertical="center"/>
    </xf>
    <xf numFmtId="164" fontId="29" fillId="24" borderId="23" xfId="0" applyNumberFormat="1" applyFont="1" applyFill="1" applyBorder="1" applyAlignment="1">
      <alignment vertical="center"/>
    </xf>
    <xf numFmtId="0" fontId="29" fillId="24" borderId="17" xfId="0" applyFont="1" applyFill="1" applyBorder="1" applyAlignment="1">
      <alignment vertical="center"/>
    </xf>
    <xf numFmtId="164" fontId="29" fillId="24" borderId="18" xfId="0" applyNumberFormat="1" applyFont="1" applyFill="1" applyBorder="1" applyAlignment="1">
      <alignment horizontal="right" vertical="center"/>
    </xf>
    <xf numFmtId="164" fontId="29" fillId="24" borderId="24" xfId="0" applyNumberFormat="1" applyFont="1" applyFill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31" fillId="0" borderId="12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29" fillId="0" borderId="11" xfId="0" applyFont="1" applyBorder="1" applyAlignment="1">
      <alignment vertical="center"/>
    </xf>
    <xf numFmtId="0" fontId="29" fillId="0" borderId="11" xfId="0" applyFont="1" applyBorder="1" applyAlignment="1">
      <alignment horizontal="left" vertical="center"/>
    </xf>
    <xf numFmtId="4" fontId="31" fillId="0" borderId="0" xfId="0" applyNumberFormat="1" applyFont="1" applyAlignment="1">
      <alignment horizontal="left" vertical="center"/>
    </xf>
    <xf numFmtId="165" fontId="29" fillId="0" borderId="0" xfId="0" applyNumberFormat="1" applyFont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31" fillId="0" borderId="25" xfId="0" applyFont="1" applyBorder="1" applyAlignment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12" xfId="0" applyFont="1" applyBorder="1" applyAlignment="1">
      <alignment vertical="center"/>
    </xf>
    <xf numFmtId="164" fontId="31" fillId="0" borderId="2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31" fillId="0" borderId="11" xfId="0" applyFont="1" applyBorder="1" applyAlignment="1">
      <alignment horizontal="right" vertical="center"/>
    </xf>
    <xf numFmtId="0" fontId="31" fillId="0" borderId="11" xfId="0" applyFont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4" fontId="29" fillId="0" borderId="12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horizontal="left" vertical="center"/>
    </xf>
    <xf numFmtId="164" fontId="29" fillId="0" borderId="0" xfId="0" applyNumberFormat="1" applyFont="1" applyAlignment="1">
      <alignment horizontal="left" vertical="center"/>
    </xf>
    <xf numFmtId="0" fontId="0" fillId="24" borderId="15" xfId="0" applyFill="1" applyBorder="1" applyAlignment="1">
      <alignment vertical="center"/>
    </xf>
    <xf numFmtId="0" fontId="0" fillId="24" borderId="17" xfId="0" applyFill="1" applyBorder="1" applyAlignment="1">
      <alignment vertical="center"/>
    </xf>
    <xf numFmtId="0" fontId="31" fillId="24" borderId="26" xfId="0" applyFont="1" applyFill="1" applyBorder="1" applyAlignment="1">
      <alignment horizontal="center" vertical="center"/>
    </xf>
    <xf numFmtId="164" fontId="31" fillId="25" borderId="27" xfId="0" applyNumberFormat="1" applyFont="1" applyFill="1" applyBorder="1" applyAlignment="1">
      <alignment vertical="center"/>
    </xf>
    <xf numFmtId="0" fontId="31" fillId="25" borderId="27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64" fontId="31" fillId="0" borderId="0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164" fontId="21" fillId="0" borderId="0" xfId="0" applyNumberFormat="1" applyFont="1" applyFill="1" applyAlignment="1">
      <alignment vertical="center"/>
    </xf>
    <xf numFmtId="4" fontId="31" fillId="0" borderId="0" xfId="0" applyNumberFormat="1" applyFont="1" applyBorder="1" applyAlignment="1">
      <alignment vertical="center"/>
    </xf>
    <xf numFmtId="164" fontId="50" fillId="0" borderId="0" xfId="0" applyNumberFormat="1" applyFont="1" applyBorder="1" applyAlignment="1">
      <alignment vertical="center"/>
    </xf>
    <xf numFmtId="0" fontId="31" fillId="26" borderId="13" xfId="0" applyFont="1" applyFill="1" applyBorder="1" applyAlignment="1">
      <alignment horizontal="center" vertical="center"/>
    </xf>
    <xf numFmtId="0" fontId="31" fillId="26" borderId="14" xfId="0" applyFont="1" applyFill="1" applyBorder="1" applyAlignment="1">
      <alignment vertical="center"/>
    </xf>
    <xf numFmtId="0" fontId="21" fillId="26" borderId="14" xfId="0" applyFont="1" applyFill="1" applyBorder="1" applyAlignment="1">
      <alignment vertical="center"/>
    </xf>
    <xf numFmtId="164" fontId="31" fillId="26" borderId="20" xfId="0" applyNumberFormat="1" applyFont="1" applyFill="1" applyBorder="1" applyAlignment="1">
      <alignment vertical="center"/>
    </xf>
    <xf numFmtId="0" fontId="29" fillId="26" borderId="15" xfId="0" applyFont="1" applyFill="1" applyBorder="1" applyAlignment="1">
      <alignment vertical="center"/>
    </xf>
    <xf numFmtId="164" fontId="29" fillId="26" borderId="16" xfId="0" applyNumberFormat="1" applyFont="1" applyFill="1" applyBorder="1" applyAlignment="1">
      <alignment vertical="center"/>
    </xf>
    <xf numFmtId="164" fontId="29" fillId="26" borderId="23" xfId="0" applyNumberFormat="1" applyFont="1" applyFill="1" applyBorder="1" applyAlignment="1">
      <alignment vertical="center"/>
    </xf>
    <xf numFmtId="0" fontId="31" fillId="26" borderId="21" xfId="0" applyFont="1" applyFill="1" applyBorder="1" applyAlignment="1">
      <alignment vertical="center"/>
    </xf>
    <xf numFmtId="0" fontId="31" fillId="26" borderId="0" xfId="0" applyFont="1" applyFill="1" applyBorder="1" applyAlignment="1">
      <alignment horizontal="right" vertical="center"/>
    </xf>
    <xf numFmtId="164" fontId="31" fillId="26" borderId="22" xfId="0" applyNumberFormat="1" applyFont="1" applyFill="1" applyBorder="1" applyAlignment="1">
      <alignment vertical="center"/>
    </xf>
    <xf numFmtId="0" fontId="29" fillId="26" borderId="17" xfId="0" applyFont="1" applyFill="1" applyBorder="1" applyAlignment="1">
      <alignment vertical="center"/>
    </xf>
    <xf numFmtId="164" fontId="29" fillId="26" borderId="18" xfId="0" applyNumberFormat="1" applyFont="1" applyFill="1" applyBorder="1" applyAlignment="1">
      <alignment horizontal="right" vertical="center"/>
    </xf>
    <xf numFmtId="164" fontId="29" fillId="26" borderId="24" xfId="0" applyNumberFormat="1" applyFont="1" applyFill="1" applyBorder="1" applyAlignment="1">
      <alignment vertical="center"/>
    </xf>
    <xf numFmtId="0" fontId="46" fillId="0" borderId="13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1" fillId="25" borderId="13" xfId="0" applyFont="1" applyFill="1" applyBorder="1" applyAlignment="1">
      <alignment horizontal="left" vertical="center"/>
    </xf>
    <xf numFmtId="0" fontId="31" fillId="25" borderId="14" xfId="0" applyFont="1" applyFill="1" applyBorder="1" applyAlignment="1">
      <alignment horizontal="left" vertical="center"/>
    </xf>
    <xf numFmtId="0" fontId="31" fillId="25" borderId="20" xfId="0" applyFont="1" applyFill="1" applyBorder="1" applyAlignment="1">
      <alignment horizontal="left" vertical="center"/>
    </xf>
    <xf numFmtId="0" fontId="33" fillId="0" borderId="0" xfId="0" applyFont="1" applyAlignment="1">
      <alignment horizontal="right" vertical="center"/>
    </xf>
    <xf numFmtId="16" fontId="34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/>
    </xf>
    <xf numFmtId="164" fontId="21" fillId="0" borderId="0" xfId="0" applyNumberFormat="1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164" fontId="27" fillId="24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164" fontId="27" fillId="24" borderId="28" xfId="0" applyNumberFormat="1" applyFont="1" applyFill="1" applyBorder="1" applyAlignment="1">
      <alignment horizontal="center" vertical="center"/>
    </xf>
    <xf numFmtId="164" fontId="27" fillId="24" borderId="29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Alignment="1">
      <alignment horizontal="left" vertical="center"/>
    </xf>
    <xf numFmtId="0" fontId="31" fillId="24" borderId="19" xfId="0" applyFont="1" applyFill="1" applyBorder="1" applyAlignment="1">
      <alignment horizontal="left" vertical="center"/>
    </xf>
    <xf numFmtId="0" fontId="31" fillId="24" borderId="14" xfId="0" applyFont="1" applyFill="1" applyBorder="1" applyAlignment="1">
      <alignment horizontal="left" vertical="center"/>
    </xf>
    <xf numFmtId="0" fontId="31" fillId="24" borderId="20" xfId="0" applyFont="1" applyFill="1" applyBorder="1" applyAlignment="1">
      <alignment horizontal="left" vertical="center"/>
    </xf>
    <xf numFmtId="0" fontId="22" fillId="25" borderId="13" xfId="0" applyFont="1" applyFill="1" applyBorder="1" applyAlignment="1">
      <alignment horizontal="left" vertical="center"/>
    </xf>
    <xf numFmtId="0" fontId="22" fillId="25" borderId="14" xfId="0" applyFont="1" applyFill="1" applyBorder="1" applyAlignment="1">
      <alignment horizontal="left" vertical="center"/>
    </xf>
    <xf numFmtId="0" fontId="22" fillId="25" borderId="20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25" fillId="0" borderId="0" xfId="0" applyFont="1" applyAlignment="1">
      <alignment horizontal="right" vertical="center"/>
    </xf>
    <xf numFmtId="16" fontId="2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" fontId="29" fillId="0" borderId="0" xfId="0" applyNumberFormat="1" applyFont="1" applyAlignment="1">
      <alignment horizontal="left" vertical="center"/>
    </xf>
    <xf numFmtId="164" fontId="27" fillId="24" borderId="28" xfId="0" applyNumberFormat="1" applyFont="1" applyFill="1" applyBorder="1" applyAlignment="1">
      <alignment horizontal="right" vertical="center"/>
    </xf>
    <xf numFmtId="164" fontId="27" fillId="24" borderId="29" xfId="0" applyNumberFormat="1" applyFont="1" applyFill="1" applyBorder="1" applyAlignment="1">
      <alignment horizontal="right" vertical="center"/>
    </xf>
    <xf numFmtId="0" fontId="46" fillId="0" borderId="13" xfId="0" applyFont="1" applyBorder="1" applyAlignment="1">
      <alignment horizontal="center" vertical="center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8"/>
  <sheetViews>
    <sheetView view="pageBreakPreview" topLeftCell="A13" zoomScaleNormal="100" workbookViewId="0">
      <selection activeCell="A4" sqref="A4:F4"/>
    </sheetView>
  </sheetViews>
  <sheetFormatPr defaultRowHeight="14.25"/>
  <cols>
    <col min="1" max="1" width="3.28515625" style="88" customWidth="1"/>
    <col min="2" max="2" width="9.7109375" style="88" customWidth="1"/>
    <col min="3" max="3" width="48.42578125" style="88" customWidth="1"/>
    <col min="4" max="4" width="13.42578125" style="88" customWidth="1"/>
    <col min="5" max="5" width="13.28515625" style="88" customWidth="1"/>
    <col min="6" max="6" width="13.7109375" style="88" customWidth="1"/>
    <col min="7" max="7" width="3.140625" customWidth="1"/>
    <col min="9" max="9" width="21.28515625" customWidth="1"/>
  </cols>
  <sheetData>
    <row r="1" spans="1:23" s="11" customFormat="1" ht="15">
      <c r="A1" s="124" t="str">
        <f ca="1">Αρχιτεκτονικά!A1</f>
        <v>ΔΗΜΟΣ ΑΡΤΑΙΩΝ</v>
      </c>
      <c r="B1" s="161"/>
      <c r="C1" s="161"/>
      <c r="D1" s="161"/>
      <c r="E1" s="161"/>
      <c r="F1" s="161"/>
      <c r="G1" s="106"/>
      <c r="I1" s="12"/>
    </row>
    <row r="2" spans="1:23" s="11" customFormat="1" ht="15">
      <c r="A2" s="49" t="str">
        <f ca="1">Αρχιτεκτονικά!A2</f>
        <v>Μελέτη κατασκευής μόνιμου στεγασμένου Εκθεσιακού Κέντρου</v>
      </c>
      <c r="B2" s="86"/>
      <c r="C2" s="86"/>
      <c r="D2" s="86"/>
      <c r="E2" s="86"/>
      <c r="F2" s="86"/>
      <c r="G2" s="47"/>
      <c r="I2" s="12"/>
    </row>
    <row r="3" spans="1:23" ht="9.75" customHeight="1" thickBot="1">
      <c r="A3" s="87"/>
      <c r="B3" s="87"/>
      <c r="C3" s="87"/>
      <c r="D3" s="87"/>
      <c r="E3" s="87"/>
      <c r="F3" s="87"/>
      <c r="G3" s="15"/>
      <c r="I3" s="13"/>
    </row>
    <row r="4" spans="1:23" s="85" customFormat="1" ht="30" customHeight="1" thickBot="1">
      <c r="A4" s="217" t="s">
        <v>95</v>
      </c>
      <c r="B4" s="218"/>
      <c r="C4" s="218"/>
      <c r="D4" s="218"/>
      <c r="E4" s="218"/>
      <c r="F4" s="219"/>
      <c r="G4" s="156"/>
    </row>
    <row r="5" spans="1:23" ht="5.0999999999999996" customHeight="1" thickBot="1">
      <c r="A5" s="89"/>
      <c r="B5" s="89"/>
      <c r="C5" s="89"/>
      <c r="D5" s="89"/>
      <c r="E5" s="89"/>
      <c r="F5" s="89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</row>
    <row r="6" spans="1:23" s="84" customFormat="1" ht="20.100000000000001" customHeight="1" thickBot="1">
      <c r="A6" s="135">
        <v>1</v>
      </c>
      <c r="B6" s="136" t="s">
        <v>81</v>
      </c>
      <c r="C6" s="136"/>
      <c r="D6" s="154"/>
      <c r="E6" s="154"/>
      <c r="F6" s="155">
        <f>SUM(E13:E20)</f>
        <v>223201.80569579895</v>
      </c>
      <c r="G6" s="83"/>
      <c r="I6" s="110"/>
    </row>
    <row r="7" spans="1:23" s="200" customFormat="1" ht="5.0999999999999996" customHeight="1">
      <c r="A7" s="197"/>
      <c r="B7" s="103"/>
      <c r="C7" s="103"/>
      <c r="D7" s="198"/>
      <c r="E7" s="198"/>
      <c r="F7" s="199"/>
      <c r="G7" s="198"/>
      <c r="I7" s="201"/>
    </row>
    <row r="8" spans="1:23" s="200" customFormat="1" ht="20.100000000000001" customHeight="1">
      <c r="A8" s="197"/>
      <c r="B8" s="103" t="str">
        <f ca="1">Αρχιτεκτονικά!B97</f>
        <v>ΕΚΘΕΣΙΑΚΟ ΚΕΝΤΡΟ  (3.267,00 m2 )</v>
      </c>
      <c r="C8" s="103"/>
      <c r="D8" s="198"/>
      <c r="E8" s="198"/>
      <c r="F8" s="199"/>
      <c r="G8" s="198"/>
      <c r="I8" s="201"/>
    </row>
    <row r="9" spans="1:23" s="91" customFormat="1" ht="20.100000000000001" customHeight="1">
      <c r="A9" s="96"/>
      <c r="B9" s="94" t="s">
        <v>128</v>
      </c>
      <c r="C9" s="94"/>
      <c r="D9" s="92">
        <f ca="1">SUM(Αρχιτεκτονικά!E19)</f>
        <v>150853.69457200714</v>
      </c>
      <c r="E9" s="92"/>
      <c r="F9" s="94"/>
      <c r="G9" s="95"/>
    </row>
    <row r="10" spans="1:23" s="91" customFormat="1" ht="20.100000000000001" customHeight="1">
      <c r="A10" s="96"/>
      <c r="B10" s="94" t="s">
        <v>127</v>
      </c>
      <c r="C10" s="94"/>
      <c r="D10" s="92">
        <f ca="1">SUM(Αρχιτεκτονικά!E33)</f>
        <v>7272.6906256117954</v>
      </c>
      <c r="E10" s="92"/>
      <c r="F10" s="94"/>
      <c r="G10" s="95"/>
      <c r="I10" s="107"/>
    </row>
    <row r="11" spans="1:23" s="91" customFormat="1" ht="20.100000000000001" customHeight="1">
      <c r="A11" s="96"/>
      <c r="B11" s="94" t="s">
        <v>138</v>
      </c>
      <c r="C11" s="94"/>
      <c r="D11" s="92">
        <f ca="1">SUM(Αρχιτεκτονικά!E44)</f>
        <v>30170.738914401431</v>
      </c>
      <c r="E11" s="92"/>
      <c r="F11" s="94"/>
      <c r="G11" s="95"/>
    </row>
    <row r="12" spans="1:23" s="91" customFormat="1" ht="20.100000000000001" customHeight="1">
      <c r="A12" s="96"/>
      <c r="B12" s="94" t="s">
        <v>85</v>
      </c>
      <c r="C12" s="94"/>
      <c r="D12" s="162">
        <f ca="1">SUM(Αρχιτεκτονικά!E52)</f>
        <v>12068.295565760571</v>
      </c>
      <c r="E12" s="92"/>
      <c r="F12" s="94"/>
      <c r="G12" s="95"/>
    </row>
    <row r="13" spans="1:23" s="91" customFormat="1" ht="20.100000000000001" customHeight="1">
      <c r="A13" s="96"/>
      <c r="D13" s="130" t="s">
        <v>129</v>
      </c>
      <c r="E13" s="97">
        <f>SUM(D9:D12)</f>
        <v>200365.41967778094</v>
      </c>
      <c r="G13" s="95"/>
    </row>
    <row r="14" spans="1:23" s="91" customFormat="1" ht="5.0999999999999996" customHeight="1">
      <c r="A14" s="96"/>
      <c r="C14" s="130"/>
      <c r="D14" s="92"/>
      <c r="E14" s="97"/>
      <c r="G14" s="95"/>
    </row>
    <row r="15" spans="1:23" s="91" customFormat="1" ht="20.100000000000001" customHeight="1">
      <c r="A15" s="96"/>
      <c r="B15" s="202" t="str">
        <f ca="1">Αρχιτεκτονικά!B104</f>
        <v>ΔΙΑΜΟΡΦΩΣΗ ΠΕΡΙΒΑΛΛΟΝΤΟΣ ΧΩΡΟΥ (1.133,00 m2)</v>
      </c>
      <c r="C15" s="94"/>
      <c r="D15" s="92"/>
      <c r="E15" s="92"/>
      <c r="F15" s="94"/>
      <c r="G15" s="95"/>
    </row>
    <row r="16" spans="1:23" s="91" customFormat="1" ht="20.100000000000001" customHeight="1">
      <c r="A16" s="96"/>
      <c r="B16" s="94" t="s">
        <v>115</v>
      </c>
      <c r="C16" s="94"/>
      <c r="D16" s="92">
        <f ca="1">SUM(Αρχιτεκτονικά!E68)</f>
        <v>15156.635861164441</v>
      </c>
      <c r="E16" s="92"/>
      <c r="F16" s="94"/>
      <c r="G16" s="95"/>
      <c r="I16" s="107"/>
    </row>
    <row r="17" spans="1:9" s="91" customFormat="1" ht="20.100000000000001" customHeight="1">
      <c r="A17" s="96"/>
      <c r="B17" s="94" t="s">
        <v>85</v>
      </c>
      <c r="C17" s="94"/>
      <c r="D17" s="162">
        <f ca="1">SUM(Αρχιτεκτονικά!E79)</f>
        <v>1212.5308688931552</v>
      </c>
      <c r="E17" s="92"/>
      <c r="F17" s="94"/>
      <c r="G17" s="95"/>
      <c r="I17" s="107"/>
    </row>
    <row r="18" spans="1:9" s="91" customFormat="1" ht="20.100000000000001" customHeight="1">
      <c r="A18" s="96"/>
      <c r="B18" s="94"/>
      <c r="D18" s="130" t="s">
        <v>130</v>
      </c>
      <c r="E18" s="97">
        <f>SUM(D16:D17)</f>
        <v>16369.166730057595</v>
      </c>
      <c r="G18" s="95"/>
      <c r="I18" s="107"/>
    </row>
    <row r="19" spans="1:9" s="91" customFormat="1" ht="5.0999999999999996" customHeight="1">
      <c r="A19" s="96"/>
      <c r="C19" s="130"/>
      <c r="D19" s="92"/>
      <c r="E19" s="97"/>
      <c r="G19" s="95"/>
    </row>
    <row r="20" spans="1:9" s="91" customFormat="1" ht="20.100000000000001" customHeight="1">
      <c r="A20" s="96"/>
      <c r="C20" s="94"/>
      <c r="D20" s="130" t="s">
        <v>133</v>
      </c>
      <c r="E20" s="97">
        <f ca="1">SUM(Αρχιτεκτονικά!E91)</f>
        <v>6467.219287960399</v>
      </c>
      <c r="F20" s="94"/>
      <c r="G20" s="95"/>
      <c r="I20" s="107"/>
    </row>
    <row r="21" spans="1:9" s="91" customFormat="1" ht="5.0999999999999996" customHeight="1" thickBot="1">
      <c r="A21" s="96"/>
      <c r="B21" s="94"/>
      <c r="C21" s="94"/>
      <c r="D21" s="92"/>
      <c r="E21" s="92"/>
      <c r="F21" s="94"/>
      <c r="G21" s="95"/>
    </row>
    <row r="22" spans="1:9" s="84" customFormat="1" ht="20.100000000000001" customHeight="1" thickBot="1">
      <c r="A22" s="135">
        <v>2</v>
      </c>
      <c r="B22" s="136" t="s">
        <v>69</v>
      </c>
      <c r="C22" s="136"/>
      <c r="D22" s="154"/>
      <c r="E22" s="154"/>
      <c r="F22" s="155">
        <f>SUM(D25:D26)</f>
        <v>106752.97411328621</v>
      </c>
      <c r="G22" s="83"/>
      <c r="I22" s="110"/>
    </row>
    <row r="23" spans="1:9" s="200" customFormat="1" ht="5.0999999999999996" customHeight="1">
      <c r="A23" s="197"/>
      <c r="B23" s="103"/>
      <c r="C23" s="103"/>
      <c r="D23" s="198"/>
      <c r="E23" s="198"/>
      <c r="F23" s="199"/>
      <c r="G23" s="198"/>
      <c r="I23" s="201"/>
    </row>
    <row r="24" spans="1:9" s="200" customFormat="1" ht="20.100000000000001" customHeight="1">
      <c r="A24" s="197"/>
      <c r="B24" s="103" t="str">
        <f>B8</f>
        <v>ΕΚΘΕΣΙΑΚΟ ΚΕΝΤΡΟ  (3.267,00 m2 )</v>
      </c>
      <c r="C24" s="103"/>
      <c r="D24" s="198"/>
      <c r="E24" s="198"/>
      <c r="F24" s="199"/>
      <c r="G24" s="198"/>
      <c r="I24" s="201"/>
    </row>
    <row r="25" spans="1:9" s="91" customFormat="1" ht="20.100000000000001" customHeight="1">
      <c r="A25" s="96"/>
      <c r="B25" s="94" t="s">
        <v>115</v>
      </c>
      <c r="C25" s="94"/>
      <c r="D25" s="92">
        <f ca="1">SUM(Στατικά!E19)</f>
        <v>98845.346401190938</v>
      </c>
      <c r="E25" s="92"/>
      <c r="F25" s="94"/>
      <c r="G25" s="95"/>
    </row>
    <row r="26" spans="1:9" s="91" customFormat="1" ht="20.100000000000001" customHeight="1">
      <c r="A26" s="96"/>
      <c r="B26" s="94" t="s">
        <v>112</v>
      </c>
      <c r="C26" s="94"/>
      <c r="D26" s="92">
        <f ca="1">Στατικά!E27</f>
        <v>7907.6277120952755</v>
      </c>
      <c r="E26" s="92"/>
      <c r="F26" s="94"/>
      <c r="G26" s="95"/>
    </row>
    <row r="27" spans="1:9" s="91" customFormat="1" ht="20.100000000000001" customHeight="1">
      <c r="A27" s="96"/>
      <c r="D27" s="130" t="s">
        <v>129</v>
      </c>
      <c r="E27" s="97">
        <f>SUM(D25:D26)</f>
        <v>106752.97411328621</v>
      </c>
      <c r="G27" s="95"/>
    </row>
    <row r="28" spans="1:9" s="91" customFormat="1" ht="5.0999999999999996" customHeight="1" thickBot="1">
      <c r="A28" s="96"/>
      <c r="B28" s="94"/>
      <c r="C28" s="94"/>
      <c r="D28" s="92"/>
      <c r="E28" s="92"/>
      <c r="F28" s="94"/>
      <c r="G28" s="95"/>
    </row>
    <row r="29" spans="1:9" s="84" customFormat="1" ht="20.100000000000001" customHeight="1" thickBot="1">
      <c r="A29" s="135">
        <v>3</v>
      </c>
      <c r="B29" s="136" t="s">
        <v>70</v>
      </c>
      <c r="C29" s="136"/>
      <c r="D29" s="154"/>
      <c r="E29" s="154"/>
      <c r="F29" s="155">
        <f>SUM(D32:D34)</f>
        <v>214103.40273410367</v>
      </c>
      <c r="G29" s="83"/>
      <c r="I29" s="110"/>
    </row>
    <row r="30" spans="1:9" s="200" customFormat="1" ht="5.0999999999999996" customHeight="1">
      <c r="A30" s="197"/>
      <c r="B30" s="103"/>
      <c r="C30" s="103"/>
      <c r="D30" s="198"/>
      <c r="E30" s="198"/>
      <c r="F30" s="199"/>
      <c r="G30" s="198"/>
      <c r="I30" s="201"/>
    </row>
    <row r="31" spans="1:9" s="200" customFormat="1" ht="20.100000000000001" customHeight="1">
      <c r="A31" s="197"/>
      <c r="B31" s="103" t="str">
        <f>B8</f>
        <v>ΕΚΘΕΣΙΑΚΟ ΚΕΝΤΡΟ  (3.267,00 m2 )</v>
      </c>
      <c r="C31" s="103"/>
      <c r="D31" s="198"/>
      <c r="E31" s="198"/>
      <c r="F31" s="199"/>
      <c r="G31" s="198"/>
      <c r="I31" s="201"/>
    </row>
    <row r="32" spans="1:9" s="91" customFormat="1" ht="20.100000000000001" customHeight="1">
      <c r="A32" s="96"/>
      <c r="B32" s="94" t="s">
        <v>115</v>
      </c>
      <c r="C32" s="94"/>
      <c r="D32" s="92">
        <f ca="1">SUM(ΗΜ!E313)</f>
        <v>167268.28338601848</v>
      </c>
      <c r="E32" s="92"/>
      <c r="F32" s="92"/>
      <c r="G32" s="95"/>
      <c r="I32" s="110"/>
    </row>
    <row r="33" spans="1:9" s="91" customFormat="1" ht="20.100000000000001" customHeight="1">
      <c r="A33" s="96"/>
      <c r="B33" s="94" t="s">
        <v>134</v>
      </c>
      <c r="C33" s="94"/>
      <c r="D33" s="92">
        <f ca="1">SUM(ΗΜ!E317)</f>
        <v>33453.656677203704</v>
      </c>
      <c r="E33" s="92"/>
      <c r="F33" s="92"/>
      <c r="G33" s="95"/>
      <c r="I33" s="110"/>
    </row>
    <row r="34" spans="1:9" s="91" customFormat="1" ht="20.100000000000001" customHeight="1">
      <c r="A34" s="96"/>
      <c r="B34" s="94" t="s">
        <v>112</v>
      </c>
      <c r="C34" s="94"/>
      <c r="D34" s="92">
        <f ca="1">SUM(ΗΜ!E315)</f>
        <v>13381.462670881478</v>
      </c>
      <c r="E34" s="92"/>
      <c r="F34" s="92"/>
      <c r="G34" s="95"/>
    </row>
    <row r="35" spans="1:9" s="91" customFormat="1" ht="5.0999999999999996" customHeight="1" thickBot="1">
      <c r="A35" s="96"/>
      <c r="B35" s="94"/>
      <c r="C35" s="94"/>
      <c r="D35" s="92"/>
      <c r="E35" s="92"/>
      <c r="F35" s="92"/>
      <c r="G35" s="95"/>
    </row>
    <row r="36" spans="1:9" s="91" customFormat="1" ht="5.0999999999999996" customHeight="1">
      <c r="A36" s="96"/>
      <c r="B36" s="94"/>
      <c r="C36" s="163"/>
      <c r="D36" s="164"/>
      <c r="E36" s="164"/>
      <c r="F36" s="165"/>
      <c r="G36" s="95"/>
    </row>
    <row r="37" spans="1:9" s="45" customFormat="1" ht="20.100000000000001" customHeight="1">
      <c r="A37" s="93"/>
      <c r="B37" s="46"/>
      <c r="C37" s="158"/>
      <c r="D37" s="159" t="s">
        <v>96</v>
      </c>
      <c r="E37" s="159"/>
      <c r="F37" s="160">
        <f>SUM(F6:F34)</f>
        <v>544058.1825431888</v>
      </c>
      <c r="G37" s="46"/>
    </row>
    <row r="38" spans="1:9" s="91" customFormat="1" ht="5.0999999999999996" customHeight="1" thickBot="1">
      <c r="A38" s="96"/>
      <c r="B38" s="94"/>
      <c r="C38" s="166"/>
      <c r="D38" s="167"/>
      <c r="E38" s="167"/>
      <c r="F38" s="168"/>
      <c r="G38" s="95"/>
    </row>
    <row r="39" spans="1:9" s="91" customFormat="1" ht="5.0999999999999996" customHeight="1">
      <c r="A39" s="96"/>
      <c r="B39" s="94"/>
      <c r="C39" s="94"/>
      <c r="D39" s="157"/>
      <c r="E39" s="157"/>
      <c r="F39" s="92"/>
      <c r="G39" s="95"/>
    </row>
    <row r="40" spans="1:9" s="91" customFormat="1" ht="20.100000000000001" customHeight="1">
      <c r="A40" s="94"/>
      <c r="B40" s="95"/>
      <c r="C40" s="94"/>
      <c r="D40" s="119" t="s">
        <v>135</v>
      </c>
      <c r="E40" s="119"/>
      <c r="F40" s="162">
        <f>F37*0.15</f>
        <v>81608.727381478311</v>
      </c>
      <c r="G40" s="95"/>
    </row>
    <row r="41" spans="1:9" s="91" customFormat="1" ht="5.0999999999999996" customHeight="1">
      <c r="A41" s="96"/>
      <c r="B41" s="94"/>
      <c r="C41" s="94"/>
      <c r="D41" s="157"/>
      <c r="E41" s="157"/>
      <c r="F41" s="92"/>
      <c r="G41" s="95"/>
    </row>
    <row r="42" spans="1:9" s="91" customFormat="1" ht="20.100000000000001" customHeight="1">
      <c r="A42" s="94"/>
      <c r="B42" s="95"/>
      <c r="C42" s="94"/>
      <c r="D42" s="130" t="s">
        <v>136</v>
      </c>
      <c r="E42" s="119"/>
      <c r="F42" s="97">
        <f>SUM(F37:F40)</f>
        <v>625666.9099246671</v>
      </c>
      <c r="G42" s="95"/>
    </row>
    <row r="43" spans="1:9" s="91" customFormat="1" ht="5.0999999999999996" customHeight="1">
      <c r="A43" s="96"/>
      <c r="B43" s="94"/>
      <c r="C43" s="94"/>
      <c r="D43" s="157"/>
      <c r="E43" s="157"/>
      <c r="F43" s="92"/>
      <c r="G43" s="95"/>
    </row>
    <row r="44" spans="1:9" s="91" customFormat="1" ht="20.100000000000001" customHeight="1" thickBot="1">
      <c r="A44" s="94"/>
      <c r="B44" s="95"/>
      <c r="C44" s="94"/>
      <c r="D44" s="119" t="s">
        <v>82</v>
      </c>
      <c r="E44" s="119"/>
      <c r="F44" s="162">
        <f>F42*0.24</f>
        <v>150160.0583819201</v>
      </c>
      <c r="G44" s="95"/>
    </row>
    <row r="45" spans="1:9" s="91" customFormat="1" ht="5.0999999999999996" customHeight="1">
      <c r="A45" s="96"/>
      <c r="B45" s="94"/>
      <c r="C45" s="163"/>
      <c r="D45" s="164"/>
      <c r="E45" s="164"/>
      <c r="F45" s="165"/>
      <c r="G45" s="95"/>
    </row>
    <row r="46" spans="1:9" s="45" customFormat="1" ht="20.100000000000001" customHeight="1">
      <c r="A46" s="93"/>
      <c r="B46" s="46"/>
      <c r="C46" s="158"/>
      <c r="D46" s="159" t="s">
        <v>137</v>
      </c>
      <c r="E46" s="159"/>
      <c r="F46" s="160">
        <f>SUM(F42:F44)</f>
        <v>775826.96830658719</v>
      </c>
      <c r="G46" s="46"/>
    </row>
    <row r="47" spans="1:9" s="91" customFormat="1" ht="5.0999999999999996" customHeight="1" thickBot="1">
      <c r="A47" s="96"/>
      <c r="B47" s="94"/>
      <c r="C47" s="166"/>
      <c r="D47" s="167"/>
      <c r="E47" s="167"/>
      <c r="F47" s="168"/>
      <c r="G47" s="95"/>
    </row>
    <row r="48" spans="1:9">
      <c r="B48" s="89"/>
    </row>
  </sheetData>
  <mergeCells count="1">
    <mergeCell ref="A4:F4"/>
  </mergeCells>
  <phoneticPr fontId="19" type="noConversion"/>
  <pageMargins left="0.19685039370078741" right="0.15748031496062992" top="0.28000000000000003" bottom="0.27" header="0.15748031496062992" footer="0.11811023622047245"/>
  <pageSetup paperSize="9" scale="83" orientation="portrait" r:id="rId1"/>
  <headerFooter alignWithMargins="0">
    <oddHeader>&amp;R&amp;9&amp;P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112"/>
  <sheetViews>
    <sheetView tabSelected="1" view="pageBreakPreview" zoomScaleNormal="100" workbookViewId="0">
      <selection activeCell="H19" sqref="H19"/>
    </sheetView>
  </sheetViews>
  <sheetFormatPr defaultRowHeight="12.75"/>
  <cols>
    <col min="1" max="1" width="15.42578125" style="99" customWidth="1"/>
    <col min="2" max="2" width="14.140625" style="99" customWidth="1"/>
    <col min="3" max="3" width="29.85546875" style="99" customWidth="1"/>
    <col min="4" max="4" width="12.28515625" style="99" customWidth="1"/>
    <col min="5" max="5" width="12.7109375" style="99" customWidth="1"/>
    <col min="6" max="6" width="16.5703125" style="99" customWidth="1"/>
    <col min="8" max="8" width="13.42578125" style="81" bestFit="1" customWidth="1"/>
    <col min="9" max="9" width="5.42578125" style="80" customWidth="1"/>
    <col min="10" max="10" width="17.85546875" style="81" customWidth="1"/>
  </cols>
  <sheetData>
    <row r="1" spans="1:10" s="11" customFormat="1">
      <c r="A1" s="170" t="s">
        <v>97</v>
      </c>
      <c r="B1" s="171"/>
      <c r="C1" s="171"/>
      <c r="D1" s="171"/>
      <c r="E1" s="171"/>
      <c r="F1" s="171"/>
      <c r="H1" s="108"/>
      <c r="I1" s="109"/>
      <c r="J1" s="108"/>
    </row>
    <row r="2" spans="1:10" s="11" customFormat="1">
      <c r="A2" s="172" t="s">
        <v>139</v>
      </c>
      <c r="B2" s="173"/>
      <c r="C2" s="173"/>
      <c r="D2" s="173"/>
      <c r="E2" s="173"/>
      <c r="F2" s="173"/>
      <c r="H2" s="108"/>
      <c r="I2" s="109"/>
      <c r="J2" s="108"/>
    </row>
    <row r="3" spans="1:10" ht="6.75" customHeight="1" thickBot="1">
      <c r="B3" s="3"/>
    </row>
    <row r="4" spans="1:10" s="80" customFormat="1" ht="20.100000000000001" customHeight="1" thickBot="1">
      <c r="A4" s="194">
        <v>1</v>
      </c>
      <c r="B4" s="237" t="s">
        <v>72</v>
      </c>
      <c r="C4" s="238"/>
      <c r="D4" s="238"/>
      <c r="E4" s="238"/>
      <c r="F4" s="239"/>
      <c r="H4" s="81"/>
      <c r="J4" s="81"/>
    </row>
    <row r="5" spans="1:10" ht="8.25" customHeight="1" thickBot="1">
      <c r="A5" s="93"/>
      <c r="B5" s="93"/>
      <c r="C5" s="93"/>
      <c r="D5" s="93"/>
      <c r="E5" s="93"/>
      <c r="F5" s="93"/>
    </row>
    <row r="6" spans="1:10" ht="18.75" customHeight="1" thickBot="1">
      <c r="A6" s="221" t="s">
        <v>100</v>
      </c>
      <c r="B6" s="222"/>
      <c r="C6" s="223"/>
      <c r="D6" s="93"/>
      <c r="E6" s="93"/>
      <c r="F6" s="93"/>
    </row>
    <row r="7" spans="1:10" ht="7.5" customHeight="1">
      <c r="A7" s="93"/>
      <c r="B7" s="93"/>
      <c r="C7" s="93"/>
      <c r="D7" s="93"/>
      <c r="E7" s="93"/>
      <c r="F7" s="93"/>
    </row>
    <row r="8" spans="1:10" ht="5.0999999999999996" customHeight="1">
      <c r="A8" s="174"/>
      <c r="B8" s="175"/>
      <c r="C8" s="174"/>
      <c r="D8" s="174"/>
      <c r="E8" s="174"/>
      <c r="F8" s="174"/>
      <c r="H8" s="228"/>
      <c r="I8" s="229"/>
      <c r="J8" s="229"/>
    </row>
    <row r="9" spans="1:10">
      <c r="A9" s="10" t="s">
        <v>0</v>
      </c>
      <c r="B9" s="8">
        <v>2.4</v>
      </c>
      <c r="C9" s="10" t="s">
        <v>1</v>
      </c>
      <c r="D9" s="8">
        <v>52</v>
      </c>
      <c r="G9" s="21"/>
      <c r="H9" s="229"/>
      <c r="I9" s="229"/>
      <c r="J9" s="229"/>
    </row>
    <row r="10" spans="1:10" ht="14.25">
      <c r="A10" s="10" t="s">
        <v>63</v>
      </c>
      <c r="B10" s="176">
        <f>1937+1330</f>
        <v>3267</v>
      </c>
      <c r="C10" s="10" t="s">
        <v>2</v>
      </c>
      <c r="D10" s="8">
        <v>9.75</v>
      </c>
      <c r="E10" s="3"/>
      <c r="G10" s="21"/>
      <c r="H10" s="110"/>
      <c r="J10" s="110"/>
    </row>
    <row r="11" spans="1:10">
      <c r="A11" s="10" t="s">
        <v>3</v>
      </c>
      <c r="B11" s="3">
        <v>1.32</v>
      </c>
      <c r="C11" s="10" t="s">
        <v>4</v>
      </c>
      <c r="D11" s="3">
        <v>1</v>
      </c>
      <c r="G11" s="21"/>
      <c r="H11" s="82"/>
      <c r="I11" s="2"/>
      <c r="J11" s="82"/>
    </row>
    <row r="12" spans="1:10">
      <c r="A12" s="10" t="s">
        <v>5</v>
      </c>
      <c r="B12" s="177">
        <v>1.2030000000000001</v>
      </c>
      <c r="G12" s="21"/>
    </row>
    <row r="13" spans="1:10" s="80" customFormat="1" ht="20.100000000000001" customHeight="1">
      <c r="A13" s="169" t="s">
        <v>101</v>
      </c>
      <c r="B13" s="169"/>
      <c r="C13" s="99"/>
      <c r="D13" s="99"/>
      <c r="E13" s="99"/>
      <c r="F13" s="99"/>
      <c r="G13" s="122"/>
      <c r="H13" s="81"/>
      <c r="J13" s="81"/>
    </row>
    <row r="14" spans="1:10" ht="12.75" customHeight="1">
      <c r="A14" s="227" t="s">
        <v>6</v>
      </c>
      <c r="B14" s="224" t="s">
        <v>64</v>
      </c>
      <c r="C14" s="178" t="s">
        <v>7</v>
      </c>
      <c r="D14" s="225" t="s">
        <v>65</v>
      </c>
      <c r="E14" s="226" t="s">
        <v>8</v>
      </c>
      <c r="F14" s="226"/>
      <c r="G14" s="1"/>
      <c r="H14" s="25"/>
    </row>
    <row r="15" spans="1:10">
      <c r="A15" s="227"/>
      <c r="B15" s="224"/>
      <c r="C15" s="179" t="s">
        <v>9</v>
      </c>
      <c r="D15" s="225"/>
      <c r="E15" s="226"/>
      <c r="F15" s="226"/>
      <c r="G15" s="1"/>
      <c r="H15" s="25"/>
    </row>
    <row r="16" spans="1:10">
      <c r="A16" s="227"/>
      <c r="B16" s="224"/>
      <c r="C16" s="180" t="s">
        <v>10</v>
      </c>
      <c r="D16" s="225"/>
      <c r="E16" s="226"/>
      <c r="F16" s="226"/>
      <c r="G16" s="1"/>
      <c r="H16" s="25"/>
    </row>
    <row r="17" spans="1:10">
      <c r="B17" s="9" t="s">
        <v>11</v>
      </c>
      <c r="C17" s="96" t="s">
        <v>12</v>
      </c>
      <c r="D17" s="9" t="s">
        <v>13</v>
      </c>
      <c r="E17" s="6" t="s">
        <v>14</v>
      </c>
    </row>
    <row r="18" spans="1:10" ht="13.5" thickBot="1">
      <c r="A18" s="10"/>
      <c r="B18" s="66">
        <f>B9</f>
        <v>2.4</v>
      </c>
      <c r="C18" s="104">
        <f>((B10*D10*B11*100)/(178.3*B12))^(1/3)</f>
        <v>26.963125736691076</v>
      </c>
      <c r="D18" s="66">
        <f>D9</f>
        <v>52</v>
      </c>
      <c r="E18" s="66">
        <f>1.06*B10*D10*B11*D11*B12</f>
        <v>53616.588082200004</v>
      </c>
    </row>
    <row r="19" spans="1:10" ht="15" thickBot="1">
      <c r="A19" s="196" t="s">
        <v>98</v>
      </c>
      <c r="B19" s="111">
        <f>((D18/C18)+B18)*E18</f>
        <v>232082.60703385714</v>
      </c>
      <c r="C19" s="182" t="s">
        <v>102</v>
      </c>
      <c r="E19" s="195">
        <f>B19*0.65</f>
        <v>150853.69457200714</v>
      </c>
      <c r="F19" s="132"/>
      <c r="G19" s="33"/>
      <c r="H19" s="81">
        <f>E19*0.2</f>
        <v>30170.738914401431</v>
      </c>
    </row>
    <row r="20" spans="1:10" ht="5.0999999999999996" customHeight="1">
      <c r="A20" s="183"/>
      <c r="B20" s="183"/>
      <c r="C20" s="183"/>
      <c r="D20" s="183"/>
      <c r="E20" s="183"/>
      <c r="F20" s="183"/>
    </row>
    <row r="21" spans="1:10" ht="8.25" customHeight="1">
      <c r="A21" s="94"/>
      <c r="B21" s="94"/>
      <c r="C21" s="94"/>
      <c r="D21" s="94"/>
      <c r="E21" s="94"/>
      <c r="F21" s="94"/>
    </row>
    <row r="22" spans="1:10" ht="5.0999999999999996" customHeight="1">
      <c r="A22" s="174"/>
      <c r="B22" s="175"/>
      <c r="C22" s="174"/>
      <c r="D22" s="174"/>
      <c r="E22" s="174"/>
      <c r="F22" s="174"/>
    </row>
    <row r="23" spans="1:10">
      <c r="A23" s="10" t="s">
        <v>0</v>
      </c>
      <c r="B23" s="8">
        <v>2</v>
      </c>
      <c r="C23" s="10" t="s">
        <v>1</v>
      </c>
      <c r="D23" s="8">
        <v>35</v>
      </c>
      <c r="G23" s="21"/>
    </row>
    <row r="24" spans="1:10" ht="14.25">
      <c r="A24" s="10" t="s">
        <v>63</v>
      </c>
      <c r="B24" s="176">
        <f>B10</f>
        <v>3267</v>
      </c>
      <c r="C24" s="10" t="s">
        <v>2</v>
      </c>
      <c r="D24" s="8" t="s">
        <v>16</v>
      </c>
      <c r="E24" s="3">
        <f>9.75*0.02</f>
        <v>0.19500000000000001</v>
      </c>
      <c r="G24" s="21"/>
    </row>
    <row r="25" spans="1:10">
      <c r="A25" s="10" t="s">
        <v>3</v>
      </c>
      <c r="B25" s="3">
        <f>B11</f>
        <v>1.32</v>
      </c>
      <c r="C25" s="10" t="s">
        <v>4</v>
      </c>
      <c r="D25" s="3">
        <v>1</v>
      </c>
      <c r="G25" s="21"/>
    </row>
    <row r="26" spans="1:10">
      <c r="A26" s="10" t="s">
        <v>5</v>
      </c>
      <c r="B26" s="177">
        <f>B12</f>
        <v>1.2030000000000001</v>
      </c>
      <c r="G26" s="21"/>
    </row>
    <row r="27" spans="1:10" s="80" customFormat="1" ht="20.100000000000001" customHeight="1">
      <c r="A27" s="169" t="s">
        <v>103</v>
      </c>
      <c r="B27" s="169"/>
      <c r="C27" s="99"/>
      <c r="D27" s="99"/>
      <c r="E27" s="99"/>
      <c r="F27" s="99"/>
      <c r="G27" s="122"/>
      <c r="H27" s="81"/>
      <c r="J27" s="81"/>
    </row>
    <row r="28" spans="1:10" ht="12.75" customHeight="1">
      <c r="A28" s="227" t="s">
        <v>6</v>
      </c>
      <c r="B28" s="224" t="s">
        <v>64</v>
      </c>
      <c r="C28" s="178" t="s">
        <v>7</v>
      </c>
      <c r="D28" s="225" t="s">
        <v>65</v>
      </c>
      <c r="E28" s="226" t="s">
        <v>8</v>
      </c>
      <c r="F28" s="226"/>
      <c r="G28" s="1"/>
      <c r="H28" s="25"/>
    </row>
    <row r="29" spans="1:10">
      <c r="A29" s="227"/>
      <c r="B29" s="224"/>
      <c r="C29" s="179" t="s">
        <v>9</v>
      </c>
      <c r="D29" s="225"/>
      <c r="E29" s="226"/>
      <c r="F29" s="226"/>
      <c r="G29" s="1"/>
      <c r="H29" s="25"/>
    </row>
    <row r="30" spans="1:10">
      <c r="A30" s="227"/>
      <c r="B30" s="224"/>
      <c r="C30" s="180" t="s">
        <v>10</v>
      </c>
      <c r="D30" s="225"/>
      <c r="E30" s="226"/>
      <c r="F30" s="226"/>
      <c r="G30" s="1"/>
      <c r="H30" s="25"/>
    </row>
    <row r="31" spans="1:10">
      <c r="B31" s="9" t="s">
        <v>11</v>
      </c>
      <c r="C31" s="96" t="s">
        <v>12</v>
      </c>
      <c r="D31" s="9" t="s">
        <v>13</v>
      </c>
      <c r="E31" s="6" t="s">
        <v>14</v>
      </c>
    </row>
    <row r="32" spans="1:10" ht="13.5" thickBot="1">
      <c r="A32" s="10"/>
      <c r="B32" s="66">
        <f>B23</f>
        <v>2</v>
      </c>
      <c r="C32" s="104">
        <f>((B24*E24*B25*100)/(178.3*B26))^(1/3)</f>
        <v>7.3189183498137789</v>
      </c>
      <c r="D32" s="66">
        <f>D23</f>
        <v>35</v>
      </c>
      <c r="E32" s="66">
        <f>1.06*B24*E24*B25*D25*B26</f>
        <v>1072.3317616440002</v>
      </c>
    </row>
    <row r="33" spans="1:10" ht="15" thickBot="1">
      <c r="A33" s="196" t="s">
        <v>104</v>
      </c>
      <c r="B33" s="111">
        <f>((D32/C32)+B32)*E32</f>
        <v>7272.6906256117954</v>
      </c>
      <c r="C33" s="182" t="s">
        <v>73</v>
      </c>
      <c r="E33" s="195">
        <f>B33</f>
        <v>7272.6906256117954</v>
      </c>
      <c r="F33" s="132"/>
      <c r="G33" s="33"/>
    </row>
    <row r="34" spans="1:10" ht="5.0999999999999996" customHeight="1">
      <c r="A34" s="183"/>
      <c r="B34" s="183"/>
      <c r="C34" s="183"/>
      <c r="D34" s="183"/>
      <c r="E34" s="183"/>
      <c r="F34" s="183"/>
    </row>
    <row r="35" spans="1:10" ht="8.25" customHeight="1">
      <c r="A35" s="94"/>
      <c r="B35" s="94"/>
      <c r="C35" s="94"/>
      <c r="D35" s="94"/>
      <c r="E35" s="94"/>
      <c r="F35" s="94"/>
    </row>
    <row r="36" spans="1:10" ht="5.0999999999999996" customHeight="1">
      <c r="A36" s="174"/>
      <c r="B36" s="175"/>
      <c r="C36" s="174"/>
      <c r="D36" s="174"/>
      <c r="E36" s="174"/>
      <c r="F36" s="174"/>
      <c r="H36" s="228"/>
      <c r="I36" s="229"/>
      <c r="J36" s="229"/>
    </row>
    <row r="37" spans="1:10" ht="20.100000000000001" customHeight="1">
      <c r="A37" s="185" t="s">
        <v>105</v>
      </c>
      <c r="B37" s="185"/>
      <c r="C37" s="80"/>
      <c r="D37" s="80"/>
      <c r="E37" s="80"/>
      <c r="F37" s="80"/>
      <c r="G37" s="43"/>
      <c r="H37" s="229"/>
      <c r="I37" s="229"/>
      <c r="J37" s="229"/>
    </row>
    <row r="38" spans="1:10" ht="18" customHeight="1">
      <c r="A38" s="112" t="s">
        <v>76</v>
      </c>
      <c r="B38" s="113"/>
      <c r="C38" s="91"/>
      <c r="D38" s="91"/>
      <c r="E38" s="114"/>
      <c r="F38" s="91"/>
      <c r="G38" s="95"/>
      <c r="H38" s="115"/>
      <c r="I38" s="95"/>
      <c r="J38"/>
    </row>
    <row r="39" spans="1:10" ht="5.0999999999999996" customHeight="1">
      <c r="A39" s="116"/>
      <c r="B39" s="113"/>
      <c r="C39" s="91"/>
      <c r="D39" s="91"/>
      <c r="E39" s="114"/>
      <c r="F39" s="91"/>
      <c r="G39" s="95"/>
      <c r="H39" s="115"/>
      <c r="I39" s="95"/>
      <c r="J39"/>
    </row>
    <row r="40" spans="1:10" ht="17.25" customHeight="1">
      <c r="A40" s="113" t="s">
        <v>77</v>
      </c>
      <c r="B40" s="91"/>
      <c r="C40" s="91"/>
      <c r="D40" s="91"/>
      <c r="E40" s="114"/>
      <c r="F40" s="91"/>
      <c r="G40" s="95"/>
      <c r="H40" s="115"/>
      <c r="I40" s="95"/>
      <c r="J40"/>
    </row>
    <row r="41" spans="1:10" ht="5.0999999999999996" customHeight="1">
      <c r="A41" s="113"/>
      <c r="B41" s="91"/>
      <c r="C41" s="91"/>
      <c r="D41" s="91"/>
      <c r="E41" s="114"/>
      <c r="F41" s="91"/>
      <c r="G41" s="95"/>
      <c r="H41" s="115"/>
      <c r="I41" s="95"/>
      <c r="J41"/>
    </row>
    <row r="42" spans="1:10">
      <c r="A42" s="2" t="s">
        <v>15</v>
      </c>
      <c r="B42" s="80" t="s">
        <v>106</v>
      </c>
      <c r="C42" s="80"/>
      <c r="D42" s="80"/>
      <c r="E42" s="80"/>
      <c r="F42" s="80"/>
      <c r="H42"/>
      <c r="I42"/>
      <c r="J42"/>
    </row>
    <row r="43" spans="1:10" ht="8.1" customHeight="1" thickBot="1">
      <c r="A43" s="2"/>
      <c r="B43" s="80"/>
      <c r="C43" s="80"/>
      <c r="D43" s="80"/>
      <c r="E43" s="80"/>
      <c r="F43" s="80"/>
      <c r="H43"/>
      <c r="I43"/>
      <c r="J43"/>
    </row>
    <row r="44" spans="1:10" ht="15" thickBot="1">
      <c r="A44" s="196" t="s">
        <v>104</v>
      </c>
      <c r="B44" s="81">
        <f>E19</f>
        <v>150853.69457200714</v>
      </c>
      <c r="C44" s="1" t="s">
        <v>78</v>
      </c>
      <c r="D44" s="80"/>
      <c r="E44" s="195">
        <f>B44*0.2</f>
        <v>30170.738914401431</v>
      </c>
      <c r="F44" s="84"/>
      <c r="H44"/>
      <c r="I44"/>
      <c r="J44"/>
    </row>
    <row r="45" spans="1:10" ht="5.0999999999999996" customHeight="1">
      <c r="A45" s="183"/>
      <c r="B45" s="183"/>
      <c r="C45" s="183"/>
      <c r="D45" s="183"/>
      <c r="E45" s="183"/>
      <c r="F45" s="183"/>
    </row>
    <row r="46" spans="1:10" ht="8.25" customHeight="1">
      <c r="A46" s="94"/>
      <c r="B46" s="94"/>
      <c r="C46" s="94"/>
      <c r="D46" s="94"/>
      <c r="E46" s="94"/>
      <c r="F46" s="94"/>
    </row>
    <row r="47" spans="1:10" ht="5.0999999999999996" customHeight="1">
      <c r="A47" s="186"/>
      <c r="B47" s="187"/>
      <c r="C47" s="174"/>
      <c r="D47" s="174"/>
      <c r="E47" s="174"/>
      <c r="F47" s="174"/>
      <c r="G47" s="21"/>
    </row>
    <row r="48" spans="1:10">
      <c r="A48" s="169" t="s">
        <v>107</v>
      </c>
      <c r="B48" s="169"/>
      <c r="G48" s="21"/>
    </row>
    <row r="49" spans="1:10" ht="9" customHeight="1">
      <c r="G49" s="21"/>
    </row>
    <row r="50" spans="1:10">
      <c r="A50" s="119" t="s">
        <v>15</v>
      </c>
      <c r="B50" s="80" t="s">
        <v>108</v>
      </c>
      <c r="C50" s="80"/>
      <c r="D50" s="80"/>
      <c r="E50" s="80"/>
      <c r="F50" s="80"/>
      <c r="H50"/>
      <c r="I50"/>
      <c r="J50"/>
    </row>
    <row r="51" spans="1:10" ht="5.0999999999999996" customHeight="1" thickBot="1">
      <c r="A51" s="94"/>
      <c r="B51" s="80"/>
      <c r="C51" s="80"/>
      <c r="D51" s="80"/>
      <c r="E51" s="94"/>
      <c r="F51" s="236"/>
      <c r="G51" s="220"/>
      <c r="H51"/>
      <c r="I51"/>
      <c r="J51"/>
    </row>
    <row r="52" spans="1:10" ht="13.5" thickBot="1">
      <c r="A52" s="196" t="s">
        <v>15</v>
      </c>
      <c r="B52" s="188">
        <f>E19</f>
        <v>150853.69457200714</v>
      </c>
      <c r="C52" s="1" t="s">
        <v>87</v>
      </c>
      <c r="D52" s="80"/>
      <c r="E52" s="195">
        <f>B52*0.08</f>
        <v>12068.295565760571</v>
      </c>
      <c r="F52" s="236"/>
      <c r="G52" s="220"/>
      <c r="H52"/>
      <c r="I52"/>
      <c r="J52"/>
    </row>
    <row r="53" spans="1:10" ht="5.0999999999999996" customHeight="1">
      <c r="A53" s="183"/>
      <c r="B53" s="78"/>
      <c r="C53" s="183"/>
      <c r="D53" s="189"/>
      <c r="E53" s="183"/>
      <c r="F53" s="183"/>
    </row>
    <row r="54" spans="1:10" ht="8.25" customHeight="1" thickBot="1">
      <c r="A54" s="94"/>
      <c r="B54" s="94"/>
      <c r="C54" s="94"/>
      <c r="D54" s="94"/>
      <c r="E54" s="94"/>
      <c r="F54" s="94"/>
    </row>
    <row r="55" spans="1:10" ht="18.75" customHeight="1" thickBot="1">
      <c r="A55" s="221" t="s">
        <v>109</v>
      </c>
      <c r="B55" s="222"/>
      <c r="C55" s="223"/>
      <c r="D55" s="93"/>
      <c r="E55" s="93"/>
      <c r="F55" s="93"/>
    </row>
    <row r="56" spans="1:10" ht="7.5" customHeight="1">
      <c r="A56" s="93"/>
      <c r="B56" s="93"/>
      <c r="C56" s="93"/>
      <c r="D56" s="93"/>
      <c r="E56" s="93"/>
      <c r="F56" s="93"/>
    </row>
    <row r="57" spans="1:10" ht="5.0999999999999996" customHeight="1">
      <c r="A57" s="174"/>
      <c r="B57" s="175"/>
      <c r="C57" s="174"/>
      <c r="D57" s="174"/>
      <c r="E57" s="174"/>
      <c r="F57" s="174"/>
      <c r="H57" s="228"/>
      <c r="I57" s="229"/>
      <c r="J57" s="229"/>
    </row>
    <row r="58" spans="1:10">
      <c r="A58" s="10" t="s">
        <v>0</v>
      </c>
      <c r="B58" s="8">
        <v>2.9</v>
      </c>
      <c r="C58" s="10" t="s">
        <v>1</v>
      </c>
      <c r="D58" s="8">
        <v>63</v>
      </c>
      <c r="G58" s="21"/>
      <c r="H58" s="229"/>
      <c r="I58" s="229"/>
      <c r="J58" s="229"/>
    </row>
    <row r="59" spans="1:10" ht="14.25">
      <c r="A59" s="10" t="s">
        <v>63</v>
      </c>
      <c r="B59" s="176">
        <v>1133</v>
      </c>
      <c r="C59" s="10" t="s">
        <v>2</v>
      </c>
      <c r="D59" s="8">
        <v>9.75</v>
      </c>
      <c r="E59" s="3"/>
      <c r="G59" s="21"/>
      <c r="H59" s="110"/>
      <c r="J59" s="110"/>
    </row>
    <row r="60" spans="1:10">
      <c r="A60" s="10" t="s">
        <v>3</v>
      </c>
      <c r="B60" s="3">
        <v>0.1</v>
      </c>
      <c r="C60" s="10" t="s">
        <v>4</v>
      </c>
      <c r="D60" s="3">
        <v>1</v>
      </c>
      <c r="G60" s="21"/>
      <c r="H60" s="82"/>
      <c r="I60" s="2"/>
      <c r="J60" s="82"/>
    </row>
    <row r="61" spans="1:10">
      <c r="A61" s="10" t="s">
        <v>5</v>
      </c>
      <c r="B61" s="177">
        <v>1.2030000000000001</v>
      </c>
      <c r="G61" s="21"/>
    </row>
    <row r="62" spans="1:10">
      <c r="A62" s="169" t="s">
        <v>79</v>
      </c>
      <c r="B62" s="169"/>
      <c r="G62" s="21"/>
    </row>
    <row r="63" spans="1:10" ht="12.75" customHeight="1">
      <c r="A63" s="227" t="s">
        <v>6</v>
      </c>
      <c r="B63" s="224" t="s">
        <v>64</v>
      </c>
      <c r="C63" s="178" t="s">
        <v>7</v>
      </c>
      <c r="D63" s="225" t="s">
        <v>65</v>
      </c>
      <c r="E63" s="226" t="s">
        <v>8</v>
      </c>
      <c r="F63" s="226"/>
      <c r="G63" s="1"/>
      <c r="H63" s="25"/>
    </row>
    <row r="64" spans="1:10">
      <c r="A64" s="227"/>
      <c r="B64" s="224"/>
      <c r="C64" s="179" t="s">
        <v>9</v>
      </c>
      <c r="D64" s="225"/>
      <c r="E64" s="226"/>
      <c r="F64" s="226"/>
      <c r="G64" s="1"/>
      <c r="H64" s="25"/>
    </row>
    <row r="65" spans="1:10">
      <c r="A65" s="227"/>
      <c r="B65" s="224"/>
      <c r="C65" s="180" t="s">
        <v>10</v>
      </c>
      <c r="D65" s="225"/>
      <c r="E65" s="226"/>
      <c r="F65" s="226"/>
      <c r="G65" s="1"/>
      <c r="H65" s="25"/>
    </row>
    <row r="66" spans="1:10">
      <c r="B66" s="9" t="s">
        <v>11</v>
      </c>
      <c r="C66" s="96" t="s">
        <v>12</v>
      </c>
      <c r="D66" s="9" t="s">
        <v>13</v>
      </c>
      <c r="E66" s="6" t="s">
        <v>14</v>
      </c>
    </row>
    <row r="67" spans="1:10" ht="13.5" thickBot="1">
      <c r="A67" s="10"/>
      <c r="B67" s="66">
        <f>B58</f>
        <v>2.9</v>
      </c>
      <c r="C67" s="104">
        <f>((B59*D59*B60*100)/(178.3*B61))^(1/3)</f>
        <v>8.0156581092403485</v>
      </c>
      <c r="D67" s="66">
        <f>D58</f>
        <v>63</v>
      </c>
      <c r="E67" s="66">
        <f>1.06*B59*D59*B60*D60*B61</f>
        <v>1408.6594665</v>
      </c>
    </row>
    <row r="68" spans="1:10" ht="15" thickBot="1">
      <c r="A68" s="196" t="s">
        <v>104</v>
      </c>
      <c r="B68" s="111">
        <f>((D67/C67)+B67)*E67</f>
        <v>15156.635861164441</v>
      </c>
      <c r="C68" s="182" t="s">
        <v>73</v>
      </c>
      <c r="E68" s="195">
        <f>B68</f>
        <v>15156.635861164441</v>
      </c>
      <c r="F68" s="132"/>
      <c r="G68" s="33"/>
    </row>
    <row r="69" spans="1:10" ht="5.0999999999999996" customHeight="1">
      <c r="A69" s="183"/>
      <c r="B69" s="183"/>
      <c r="C69" s="183"/>
      <c r="D69" s="183"/>
      <c r="E69" s="183"/>
      <c r="F69" s="183"/>
    </row>
    <row r="70" spans="1:10" ht="9.9499999999999993" customHeight="1">
      <c r="A70" s="94"/>
      <c r="B70" s="94"/>
      <c r="C70" s="94"/>
      <c r="D70" s="94"/>
      <c r="E70" s="94"/>
      <c r="F70" s="94"/>
    </row>
    <row r="71" spans="1:10" ht="9.9499999999999993" customHeight="1">
      <c r="A71" s="94"/>
      <c r="B71" s="94"/>
      <c r="C71" s="94"/>
      <c r="D71" s="94"/>
      <c r="E71" s="94"/>
      <c r="F71" s="94"/>
    </row>
    <row r="72" spans="1:10" ht="9.9499999999999993" customHeight="1">
      <c r="A72" s="94"/>
      <c r="B72" s="94"/>
      <c r="C72" s="94"/>
      <c r="D72" s="94"/>
      <c r="E72" s="94"/>
      <c r="F72" s="94"/>
    </row>
    <row r="73" spans="1:10" ht="9.9499999999999993" customHeight="1">
      <c r="A73" s="94"/>
      <c r="B73" s="94"/>
      <c r="C73" s="94"/>
      <c r="D73" s="94"/>
      <c r="E73" s="94"/>
      <c r="F73" s="94"/>
    </row>
    <row r="74" spans="1:10" ht="9.75" customHeight="1">
      <c r="A74" s="186"/>
      <c r="B74" s="187"/>
      <c r="C74" s="174"/>
      <c r="D74" s="174"/>
      <c r="E74" s="174"/>
      <c r="F74" s="174"/>
      <c r="G74" s="21"/>
    </row>
    <row r="75" spans="1:10">
      <c r="A75" s="169" t="s">
        <v>88</v>
      </c>
      <c r="B75" s="169"/>
      <c r="G75" s="21"/>
    </row>
    <row r="76" spans="1:10" ht="6" customHeight="1">
      <c r="G76" s="21"/>
    </row>
    <row r="77" spans="1:10">
      <c r="A77" s="119" t="s">
        <v>15</v>
      </c>
      <c r="B77" s="80" t="s">
        <v>86</v>
      </c>
      <c r="C77" s="80"/>
      <c r="D77" s="80"/>
      <c r="E77" s="80"/>
      <c r="F77" s="80"/>
      <c r="H77"/>
      <c r="I77"/>
      <c r="J77"/>
    </row>
    <row r="78" spans="1:10" ht="5.0999999999999996" customHeight="1" thickBot="1">
      <c r="A78" s="94"/>
      <c r="B78" s="80"/>
      <c r="C78" s="80"/>
      <c r="D78" s="80"/>
      <c r="E78" s="94"/>
      <c r="F78" s="236"/>
      <c r="G78" s="220"/>
      <c r="H78"/>
      <c r="I78"/>
      <c r="J78"/>
    </row>
    <row r="79" spans="1:10" ht="13.5" thickBot="1">
      <c r="A79" s="196" t="s">
        <v>15</v>
      </c>
      <c r="B79" s="188">
        <f>E68</f>
        <v>15156.635861164441</v>
      </c>
      <c r="C79" s="1" t="s">
        <v>87</v>
      </c>
      <c r="D79" s="80"/>
      <c r="E79" s="195">
        <f>B79*0.08</f>
        <v>1212.5308688931552</v>
      </c>
      <c r="F79" s="236"/>
      <c r="G79" s="220"/>
      <c r="H79"/>
      <c r="I79"/>
      <c r="J79"/>
    </row>
    <row r="80" spans="1:10" ht="9.75" customHeight="1">
      <c r="A80" s="183"/>
      <c r="B80" s="78"/>
      <c r="C80" s="183"/>
      <c r="D80" s="189"/>
      <c r="E80" s="183"/>
      <c r="F80" s="183"/>
    </row>
    <row r="81" spans="1:10" ht="8.25" customHeight="1">
      <c r="A81" s="94"/>
      <c r="B81" s="94"/>
      <c r="C81" s="94"/>
      <c r="D81" s="94"/>
      <c r="E81" s="94"/>
      <c r="F81" s="94"/>
    </row>
    <row r="82" spans="1:10" ht="3.95" customHeight="1">
      <c r="A82" s="186"/>
      <c r="B82" s="187"/>
      <c r="C82" s="174"/>
      <c r="D82" s="174"/>
      <c r="E82" s="174"/>
      <c r="F82" s="174"/>
      <c r="G82" s="21"/>
    </row>
    <row r="83" spans="1:10">
      <c r="A83" s="119" t="s">
        <v>0</v>
      </c>
      <c r="B83" s="190">
        <v>0.4</v>
      </c>
      <c r="C83" s="119" t="s">
        <v>1</v>
      </c>
      <c r="D83" s="190">
        <v>8</v>
      </c>
      <c r="E83" s="94"/>
      <c r="F83" s="94"/>
      <c r="G83" s="21"/>
    </row>
    <row r="84" spans="1:10">
      <c r="A84" s="10" t="s">
        <v>17</v>
      </c>
      <c r="B84" s="191">
        <f ca="1">SUM(E107,E102,Στατικά!F39,ΗΜ!F320,)</f>
        <v>537590.96325522847</v>
      </c>
      <c r="C84" s="10" t="s">
        <v>5</v>
      </c>
      <c r="D84" s="177">
        <f>B12</f>
        <v>1.2030000000000001</v>
      </c>
      <c r="E84" s="3"/>
      <c r="G84" s="21"/>
    </row>
    <row r="85" spans="1:10">
      <c r="A85" s="169" t="s">
        <v>18</v>
      </c>
      <c r="B85" s="169"/>
      <c r="G85" s="21"/>
    </row>
    <row r="86" spans="1:10" ht="3.95" customHeight="1">
      <c r="G86" s="21"/>
    </row>
    <row r="87" spans="1:10">
      <c r="A87" s="10" t="s">
        <v>15</v>
      </c>
      <c r="B87" s="99" t="s">
        <v>19</v>
      </c>
      <c r="E87" s="128"/>
    </row>
    <row r="88" spans="1:10">
      <c r="A88" s="232" t="s">
        <v>20</v>
      </c>
      <c r="B88" s="9" t="s">
        <v>21</v>
      </c>
      <c r="C88" s="178" t="s">
        <v>7</v>
      </c>
      <c r="D88" s="9"/>
      <c r="E88" s="235" t="s">
        <v>22</v>
      </c>
      <c r="F88" s="236">
        <f>(B83+(D83/(B84/175*D84)^(1/3)))/100</f>
        <v>9.1744414145488676E-3</v>
      </c>
      <c r="G88" s="220"/>
    </row>
    <row r="89" spans="1:10">
      <c r="A89" s="232"/>
      <c r="B89" s="224" t="s">
        <v>23</v>
      </c>
      <c r="C89" s="179" t="s">
        <v>24</v>
      </c>
      <c r="D89" s="231" t="s">
        <v>66</v>
      </c>
      <c r="E89" s="235"/>
      <c r="F89" s="236"/>
      <c r="G89" s="220"/>
    </row>
    <row r="90" spans="1:10">
      <c r="A90" s="232"/>
      <c r="B90" s="224"/>
      <c r="C90" s="104" t="s">
        <v>25</v>
      </c>
      <c r="D90" s="231"/>
      <c r="E90" s="235"/>
      <c r="F90" s="236"/>
      <c r="G90" s="220"/>
    </row>
    <row r="91" spans="1:10" ht="13.5" thickBot="1">
      <c r="A91" s="181" t="s">
        <v>15</v>
      </c>
      <c r="B91" s="111">
        <f>B84</f>
        <v>537590.96325522847</v>
      </c>
      <c r="C91" s="3" t="s">
        <v>75</v>
      </c>
      <c r="E91" s="184">
        <f>B84*0.01*D84</f>
        <v>6467.219287960399</v>
      </c>
      <c r="F91" s="132"/>
    </row>
    <row r="92" spans="1:10" ht="9.75" customHeight="1" thickTop="1">
      <c r="A92" s="183"/>
      <c r="B92" s="78"/>
      <c r="C92" s="183"/>
      <c r="D92" s="189"/>
      <c r="E92" s="183"/>
      <c r="F92" s="183"/>
    </row>
    <row r="94" spans="1:10">
      <c r="A94" s="174"/>
      <c r="B94" s="174"/>
      <c r="C94" s="174"/>
      <c r="D94" s="174"/>
      <c r="E94" s="174"/>
      <c r="F94" s="174"/>
    </row>
    <row r="95" spans="1:10" s="80" customFormat="1" ht="18" customHeight="1">
      <c r="A95" s="94"/>
      <c r="B95" s="90" t="s">
        <v>68</v>
      </c>
      <c r="C95" s="94"/>
      <c r="D95" s="94"/>
      <c r="E95" s="94"/>
      <c r="F95" s="94"/>
      <c r="H95" s="81"/>
      <c r="J95" s="81"/>
    </row>
    <row r="96" spans="1:10" s="80" customFormat="1" ht="5.0999999999999996" customHeight="1">
      <c r="A96" s="94"/>
      <c r="B96" s="94"/>
      <c r="C96" s="94"/>
      <c r="D96" s="94"/>
      <c r="E96" s="94"/>
      <c r="F96" s="94"/>
      <c r="H96" s="81"/>
      <c r="J96" s="81"/>
    </row>
    <row r="97" spans="1:13" s="80" customFormat="1" ht="18" customHeight="1">
      <c r="A97" s="94"/>
      <c r="B97" s="90" t="str">
        <f>A6</f>
        <v>ΕΚΘΕΣΙΑΚΟ ΚΕΝΤΡΟ  (3.267,00 m2 )</v>
      </c>
      <c r="C97" s="94"/>
      <c r="D97" s="94"/>
      <c r="E97" s="92"/>
      <c r="F97" s="94"/>
      <c r="H97" s="81"/>
      <c r="J97" s="81"/>
    </row>
    <row r="98" spans="1:13" s="80" customFormat="1" ht="18" customHeight="1">
      <c r="A98" s="94"/>
      <c r="B98" s="94" t="s">
        <v>113</v>
      </c>
      <c r="C98" s="94"/>
      <c r="D98" s="92">
        <f>SUM(E19,)</f>
        <v>150853.69457200714</v>
      </c>
      <c r="E98" s="99"/>
      <c r="F98" s="94"/>
      <c r="H98" s="81"/>
      <c r="J98" s="81"/>
    </row>
    <row r="99" spans="1:13" s="80" customFormat="1" ht="18" customHeight="1">
      <c r="A99" s="99"/>
      <c r="B99" s="99" t="s">
        <v>110</v>
      </c>
      <c r="C99" s="99"/>
      <c r="D99" s="111">
        <f>SUM(E33,)</f>
        <v>7272.6906256117954</v>
      </c>
      <c r="E99" s="99"/>
      <c r="F99" s="99"/>
      <c r="H99" s="81"/>
      <c r="J99" s="81"/>
    </row>
    <row r="100" spans="1:13" s="80" customFormat="1" ht="18" customHeight="1">
      <c r="A100" s="99"/>
      <c r="B100" s="99" t="s">
        <v>111</v>
      </c>
      <c r="C100" s="99"/>
      <c r="D100" s="111">
        <f>SUM(E44)</f>
        <v>30170.738914401431</v>
      </c>
      <c r="E100" s="99"/>
      <c r="F100" s="99"/>
      <c r="H100" s="81"/>
      <c r="J100" s="81"/>
    </row>
    <row r="101" spans="1:13" s="80" customFormat="1" ht="18" customHeight="1">
      <c r="A101" s="99"/>
      <c r="B101" s="99" t="s">
        <v>112</v>
      </c>
      <c r="C101" s="99"/>
      <c r="D101" s="100">
        <f>E52</f>
        <v>12068.295565760571</v>
      </c>
      <c r="E101" s="99"/>
      <c r="F101" s="99"/>
      <c r="H101" s="81"/>
      <c r="J101" s="81"/>
    </row>
    <row r="102" spans="1:13" s="80" customFormat="1" ht="18" customHeight="1">
      <c r="A102" s="99"/>
      <c r="C102" s="99"/>
      <c r="D102" s="117" t="s">
        <v>131</v>
      </c>
      <c r="E102" s="101">
        <f>SUM(D98:D101)</f>
        <v>200365.41967778094</v>
      </c>
      <c r="F102" s="99"/>
      <c r="H102" s="81"/>
      <c r="J102" s="81"/>
    </row>
    <row r="103" spans="1:13" s="80" customFormat="1" ht="5.0999999999999996" customHeight="1">
      <c r="A103" s="94"/>
      <c r="B103" s="94"/>
      <c r="C103" s="94"/>
      <c r="D103" s="94"/>
      <c r="E103" s="94"/>
      <c r="F103" s="94"/>
      <c r="H103" s="81"/>
      <c r="J103" s="81"/>
    </row>
    <row r="104" spans="1:13" s="45" customFormat="1" ht="18" customHeight="1">
      <c r="A104" s="90"/>
      <c r="B104" s="102" t="s">
        <v>114</v>
      </c>
      <c r="C104" s="90"/>
      <c r="D104" s="90"/>
      <c r="E104" s="97"/>
      <c r="F104" s="103"/>
      <c r="H104" s="98"/>
      <c r="J104" s="98"/>
    </row>
    <row r="105" spans="1:13" s="80" customFormat="1" ht="18" customHeight="1">
      <c r="A105" s="94"/>
      <c r="B105" s="94" t="s">
        <v>115</v>
      </c>
      <c r="C105" s="94"/>
      <c r="D105" s="92">
        <f>SUM(E68)</f>
        <v>15156.635861164441</v>
      </c>
      <c r="E105" s="99"/>
      <c r="F105" s="94"/>
      <c r="H105" s="81"/>
      <c r="J105" s="81"/>
    </row>
    <row r="106" spans="1:13" s="80" customFormat="1" ht="18" customHeight="1">
      <c r="A106" s="99"/>
      <c r="B106" s="99" t="s">
        <v>112</v>
      </c>
      <c r="C106" s="99"/>
      <c r="D106" s="100">
        <f>E79</f>
        <v>1212.5308688931552</v>
      </c>
      <c r="E106" s="99"/>
      <c r="F106" s="99"/>
      <c r="H106" s="81"/>
      <c r="J106" s="81"/>
    </row>
    <row r="107" spans="1:13" s="80" customFormat="1" ht="18" customHeight="1">
      <c r="A107" s="99"/>
      <c r="C107" s="99"/>
      <c r="D107" s="117" t="s">
        <v>132</v>
      </c>
      <c r="E107" s="101">
        <f>SUM(D105:D106)</f>
        <v>16369.166730057595</v>
      </c>
      <c r="F107" s="99"/>
      <c r="H107" s="81"/>
      <c r="J107" s="81"/>
    </row>
    <row r="108" spans="1:13" s="80" customFormat="1" ht="5.0999999999999996" customHeight="1">
      <c r="A108" s="94"/>
      <c r="B108" s="94"/>
      <c r="C108" s="94"/>
      <c r="D108" s="94"/>
      <c r="E108" s="94"/>
      <c r="F108" s="94"/>
      <c r="H108" s="81"/>
      <c r="J108" s="81"/>
    </row>
    <row r="109" spans="1:13" s="45" customFormat="1" ht="18" customHeight="1">
      <c r="A109" s="90"/>
      <c r="B109" s="90" t="s">
        <v>57</v>
      </c>
      <c r="C109" s="90"/>
      <c r="D109" s="90"/>
      <c r="E109" s="203">
        <f>E91</f>
        <v>6467.219287960399</v>
      </c>
      <c r="F109" s="90"/>
      <c r="H109" s="98"/>
      <c r="J109" s="98"/>
    </row>
    <row r="110" spans="1:13" s="45" customFormat="1" ht="5.0999999999999996" customHeight="1" thickBot="1">
      <c r="A110" s="90"/>
      <c r="B110" s="90"/>
      <c r="C110" s="90"/>
      <c r="D110" s="90"/>
      <c r="E110" s="97"/>
      <c r="F110" s="90"/>
      <c r="H110" s="98"/>
      <c r="J110" s="98"/>
    </row>
    <row r="111" spans="1:13" ht="18" customHeight="1">
      <c r="A111" s="192"/>
      <c r="B111" s="138"/>
      <c r="C111" s="138"/>
      <c r="D111" s="138"/>
      <c r="E111" s="140" t="s">
        <v>56</v>
      </c>
      <c r="F111" s="233">
        <f>SUM(E102:E109)</f>
        <v>223201.80569579895</v>
      </c>
      <c r="G111" s="149"/>
      <c r="H111" s="150"/>
      <c r="I111" s="150"/>
      <c r="J111" s="150"/>
      <c r="K111" s="147"/>
      <c r="L111" s="151"/>
      <c r="M111" s="230"/>
    </row>
    <row r="112" spans="1:13" ht="18" customHeight="1" thickBot="1">
      <c r="A112" s="193"/>
      <c r="B112" s="142"/>
      <c r="C112" s="142"/>
      <c r="D112" s="142"/>
      <c r="E112" s="144" t="s">
        <v>94</v>
      </c>
      <c r="F112" s="234"/>
      <c r="G112" s="149"/>
      <c r="H112" s="150"/>
      <c r="I112" s="150"/>
      <c r="J112" s="150"/>
      <c r="K112" s="147"/>
      <c r="L112" s="152"/>
      <c r="M112" s="230"/>
    </row>
  </sheetData>
  <mergeCells count="30">
    <mergeCell ref="H8:J9"/>
    <mergeCell ref="H36:J37"/>
    <mergeCell ref="B4:F4"/>
    <mergeCell ref="A6:C6"/>
    <mergeCell ref="A14:A16"/>
    <mergeCell ref="B14:B16"/>
    <mergeCell ref="D14:D16"/>
    <mergeCell ref="E14:F16"/>
    <mergeCell ref="F51:F52"/>
    <mergeCell ref="G51:G52"/>
    <mergeCell ref="A28:A30"/>
    <mergeCell ref="B28:B30"/>
    <mergeCell ref="D28:D30"/>
    <mergeCell ref="E28:F30"/>
    <mergeCell ref="H57:J58"/>
    <mergeCell ref="M111:M112"/>
    <mergeCell ref="D89:D90"/>
    <mergeCell ref="A88:A90"/>
    <mergeCell ref="B89:B90"/>
    <mergeCell ref="F111:F112"/>
    <mergeCell ref="E88:E90"/>
    <mergeCell ref="F88:F90"/>
    <mergeCell ref="G88:G90"/>
    <mergeCell ref="F78:F79"/>
    <mergeCell ref="G78:G79"/>
    <mergeCell ref="A55:C55"/>
    <mergeCell ref="B63:B65"/>
    <mergeCell ref="D63:D65"/>
    <mergeCell ref="E63:F65"/>
    <mergeCell ref="A63:A65"/>
  </mergeCells>
  <phoneticPr fontId="19" type="noConversion"/>
  <pageMargins left="0.34" right="0.17" top="0.24" bottom="0.17" header="0.15748031496062992" footer="0.11811023622047245"/>
  <pageSetup paperSize="9" scale="96" fitToHeight="2" orientation="portrait" r:id="rId1"/>
  <headerFooter alignWithMargins="0">
    <oddHeader>&amp;R&amp;9&amp;P</oddHeader>
  </headerFooter>
  <rowBreaks count="1" manualBreakCount="1">
    <brk id="7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1"/>
  <sheetViews>
    <sheetView view="pageBreakPreview" zoomScaleNormal="100" workbookViewId="0">
      <selection activeCell="D34" sqref="D34"/>
    </sheetView>
  </sheetViews>
  <sheetFormatPr defaultRowHeight="12.75"/>
  <cols>
    <col min="1" max="1" width="15.42578125" customWidth="1"/>
    <col min="2" max="2" width="12.42578125" customWidth="1"/>
    <col min="3" max="3" width="31.5703125" customWidth="1"/>
    <col min="4" max="4" width="10.85546875" customWidth="1"/>
    <col min="5" max="5" width="11.42578125" customWidth="1"/>
    <col min="6" max="6" width="19.7109375" customWidth="1"/>
  </cols>
  <sheetData>
    <row r="1" spans="1:14" s="11" customFormat="1">
      <c r="A1" s="105" t="str">
        <f ca="1">Αρχιτεκτονικά!A1</f>
        <v>ΔΗΜΟΣ ΑΡΤΑΙΩΝ</v>
      </c>
      <c r="B1" s="106"/>
      <c r="C1" s="106"/>
      <c r="D1" s="106"/>
      <c r="E1" s="106"/>
      <c r="F1" s="106"/>
      <c r="H1" s="12"/>
    </row>
    <row r="2" spans="1:14" s="11" customFormat="1">
      <c r="A2" s="49" t="str">
        <f ca="1">Αρχιτεκτονικά!A2</f>
        <v>Μελέτη κατασκευής μόνιμου στεγασμένου Εκθεσιακού Κέντρου</v>
      </c>
      <c r="B2" s="50"/>
      <c r="C2" s="50"/>
      <c r="D2" s="50"/>
      <c r="E2" s="50"/>
      <c r="F2" s="50"/>
      <c r="H2" s="12"/>
      <c r="J2" s="12"/>
    </row>
    <row r="3" spans="1:14" ht="6.75" customHeight="1" thickBot="1">
      <c r="B3" s="14"/>
      <c r="H3" s="13"/>
    </row>
    <row r="4" spans="1:14" s="80" customFormat="1" ht="20.100000000000001" customHeight="1" thickBot="1">
      <c r="A4" s="135">
        <v>2</v>
      </c>
      <c r="B4" s="145" t="s">
        <v>92</v>
      </c>
      <c r="C4" s="136"/>
      <c r="D4" s="136"/>
      <c r="E4" s="136"/>
      <c r="F4" s="146"/>
      <c r="G4" s="153"/>
      <c r="H4" s="148"/>
      <c r="I4" s="147"/>
      <c r="J4" s="148"/>
      <c r="K4" s="147"/>
      <c r="L4" s="147"/>
      <c r="M4" s="147"/>
      <c r="N4" s="121"/>
    </row>
    <row r="5" spans="1:14" ht="6.75" customHeight="1" thickBot="1">
      <c r="B5" s="14"/>
    </row>
    <row r="6" spans="1:14" ht="18.75" customHeight="1" thickBot="1">
      <c r="A6" s="240" t="str">
        <f ca="1">Αρχιτεκτονικά!A6</f>
        <v>ΕΚΘΕΣΙΑΚΟ ΚΕΝΤΡΟ  (3.267,00 m2 )</v>
      </c>
      <c r="B6" s="241"/>
      <c r="C6" s="242"/>
      <c r="D6" s="15"/>
      <c r="E6" s="15"/>
      <c r="F6" s="15"/>
      <c r="H6" s="13"/>
    </row>
    <row r="7" spans="1:14" ht="6.75" customHeight="1">
      <c r="B7" s="14"/>
    </row>
    <row r="8" spans="1:14" ht="7.5" customHeight="1">
      <c r="A8" s="16"/>
      <c r="B8" s="17"/>
      <c r="C8" s="16"/>
      <c r="D8" s="16"/>
      <c r="E8" s="16"/>
      <c r="F8" s="16"/>
    </row>
    <row r="9" spans="1:14">
      <c r="A9" s="18" t="s">
        <v>0</v>
      </c>
      <c r="B9" s="19">
        <v>3</v>
      </c>
      <c r="C9" s="18" t="s">
        <v>1</v>
      </c>
      <c r="D9" s="19">
        <v>3.7</v>
      </c>
      <c r="E9" s="20"/>
      <c r="G9" s="21"/>
    </row>
    <row r="10" spans="1:14" ht="14.25">
      <c r="A10" s="56" t="s">
        <v>63</v>
      </c>
      <c r="B10" s="48">
        <f ca="1">Αρχιτεκτονικά!B10</f>
        <v>3267</v>
      </c>
      <c r="C10" s="18" t="s">
        <v>2</v>
      </c>
      <c r="D10" s="19">
        <v>9.75</v>
      </c>
      <c r="E10" s="20"/>
      <c r="G10" s="21"/>
    </row>
    <row r="11" spans="1:14">
      <c r="A11" s="18" t="s">
        <v>3</v>
      </c>
      <c r="B11" s="19">
        <f ca="1">Αρχιτεκτονικά!B11</f>
        <v>1.32</v>
      </c>
      <c r="C11" s="18" t="s">
        <v>28</v>
      </c>
      <c r="D11" s="22">
        <v>0.32</v>
      </c>
      <c r="E11" s="20"/>
      <c r="G11" s="21"/>
    </row>
    <row r="12" spans="1:14">
      <c r="A12" s="18" t="s">
        <v>5</v>
      </c>
      <c r="B12" s="22">
        <f ca="1">Αρχιτεκτονικά!B12</f>
        <v>1.2030000000000001</v>
      </c>
      <c r="C12" s="20"/>
      <c r="D12" s="20"/>
      <c r="E12" s="20"/>
      <c r="G12" s="21"/>
    </row>
    <row r="13" spans="1:14">
      <c r="A13" s="23" t="s">
        <v>99</v>
      </c>
      <c r="B13" s="23"/>
      <c r="G13" s="21"/>
    </row>
    <row r="14" spans="1:14" ht="12.75" customHeight="1">
      <c r="A14" s="243" t="s">
        <v>6</v>
      </c>
      <c r="B14" s="244" t="s">
        <v>26</v>
      </c>
      <c r="C14" s="24" t="s">
        <v>7</v>
      </c>
      <c r="D14" s="245" t="s">
        <v>27</v>
      </c>
      <c r="E14" s="246" t="s">
        <v>29</v>
      </c>
      <c r="F14" s="246"/>
      <c r="G14" s="1"/>
      <c r="H14" s="1"/>
    </row>
    <row r="15" spans="1:14">
      <c r="A15" s="243"/>
      <c r="B15" s="244"/>
      <c r="C15" s="26" t="s">
        <v>30</v>
      </c>
      <c r="D15" s="245"/>
      <c r="E15" s="246"/>
      <c r="F15" s="246"/>
      <c r="G15" s="1"/>
      <c r="H15" s="1"/>
    </row>
    <row r="16" spans="1:14">
      <c r="A16" s="243"/>
      <c r="B16" s="244"/>
      <c r="C16" s="27" t="s">
        <v>10</v>
      </c>
      <c r="D16" s="245"/>
      <c r="E16" s="246"/>
      <c r="F16" s="246"/>
      <c r="G16" s="1"/>
      <c r="H16" s="1"/>
    </row>
    <row r="17" spans="1:10">
      <c r="B17" s="28" t="s">
        <v>11</v>
      </c>
      <c r="C17" s="29" t="s">
        <v>31</v>
      </c>
      <c r="D17" s="28" t="s">
        <v>13</v>
      </c>
      <c r="E17" s="30" t="s">
        <v>32</v>
      </c>
    </row>
    <row r="18" spans="1:10" ht="13.5" thickBot="1">
      <c r="A18" s="2"/>
      <c r="B18" s="7">
        <f>B9</f>
        <v>3</v>
      </c>
      <c r="C18" s="31">
        <f>((B10*D10*D11*B11*100)/(178.3*B12))^(1/3)</f>
        <v>18.442518582784452</v>
      </c>
      <c r="D18" s="32">
        <f>D9</f>
        <v>3.7</v>
      </c>
      <c r="E18" s="32">
        <f>1.06*B10*D10*B11*D11*B12</f>
        <v>17157.308186304002</v>
      </c>
    </row>
    <row r="19" spans="1:10" ht="15" thickBot="1">
      <c r="A19" s="196" t="s">
        <v>104</v>
      </c>
      <c r="B19" s="13">
        <f>(B18+D18/C18)*E18</f>
        <v>54914.081333994967</v>
      </c>
      <c r="C19" t="s">
        <v>74</v>
      </c>
      <c r="E19" s="195">
        <f>(B19*1.8)</f>
        <v>98845.346401190938</v>
      </c>
      <c r="F19" s="21"/>
    </row>
    <row r="20" spans="1:10" ht="7.5" customHeight="1">
      <c r="A20" s="35"/>
      <c r="B20" s="35"/>
      <c r="C20" s="35"/>
      <c r="D20" s="35"/>
      <c r="E20" s="35"/>
      <c r="F20" s="35"/>
    </row>
    <row r="21" spans="1:10" ht="8.25" customHeight="1">
      <c r="A21" s="73"/>
      <c r="B21" s="73"/>
      <c r="C21" s="73"/>
      <c r="D21" s="73"/>
      <c r="E21" s="73"/>
      <c r="F21" s="73"/>
      <c r="H21" s="81"/>
      <c r="I21" s="80"/>
      <c r="J21" s="81"/>
    </row>
    <row r="22" spans="1:10" ht="9.75" customHeight="1">
      <c r="A22" s="74"/>
      <c r="B22" s="75"/>
      <c r="C22" s="54"/>
      <c r="D22" s="54"/>
      <c r="E22" s="54"/>
      <c r="F22" s="54"/>
      <c r="G22" s="21"/>
      <c r="H22" s="81"/>
      <c r="I22" s="80"/>
      <c r="J22" s="81"/>
    </row>
    <row r="23" spans="1:10">
      <c r="A23" s="59" t="s">
        <v>107</v>
      </c>
      <c r="B23" s="59"/>
      <c r="C23" s="51"/>
      <c r="D23" s="51"/>
      <c r="E23" s="51"/>
      <c r="F23" s="51"/>
      <c r="G23" s="21"/>
      <c r="H23" s="81"/>
      <c r="I23" s="80"/>
      <c r="J23" s="81"/>
    </row>
    <row r="24" spans="1:10" ht="9" customHeight="1">
      <c r="A24" s="51"/>
      <c r="B24" s="51"/>
      <c r="C24" s="51"/>
      <c r="D24" s="51"/>
      <c r="E24" s="51"/>
      <c r="F24" s="51"/>
      <c r="G24" s="21"/>
      <c r="H24" s="81"/>
      <c r="I24" s="80"/>
      <c r="J24" s="81"/>
    </row>
    <row r="25" spans="1:10">
      <c r="A25" s="119" t="s">
        <v>15</v>
      </c>
      <c r="B25" t="s">
        <v>86</v>
      </c>
    </row>
    <row r="26" spans="1:10" ht="9" customHeight="1" thickBot="1">
      <c r="A26" s="94"/>
      <c r="E26" s="94"/>
      <c r="F26" s="236"/>
      <c r="G26" s="220"/>
    </row>
    <row r="27" spans="1:10" ht="13.5" thickBot="1">
      <c r="A27" s="196" t="s">
        <v>15</v>
      </c>
      <c r="B27" s="118">
        <f>E19</f>
        <v>98845.346401190938</v>
      </c>
      <c r="C27" s="14" t="s">
        <v>87</v>
      </c>
      <c r="E27" s="195">
        <f>B27*0.08</f>
        <v>7907.6277120952755</v>
      </c>
      <c r="F27" s="236"/>
      <c r="G27" s="220"/>
    </row>
    <row r="28" spans="1:10" ht="9.75" customHeight="1">
      <c r="A28" s="72"/>
      <c r="B28" s="78"/>
      <c r="C28" s="72"/>
      <c r="D28" s="79"/>
      <c r="E28" s="72"/>
      <c r="F28" s="72"/>
      <c r="H28" s="81"/>
      <c r="I28" s="80"/>
      <c r="J28" s="81"/>
    </row>
    <row r="29" spans="1:10" ht="8.25" customHeight="1">
      <c r="A29" s="73"/>
      <c r="B29" s="73"/>
      <c r="C29" s="73"/>
      <c r="D29" s="73"/>
      <c r="E29" s="73"/>
      <c r="F29" s="73"/>
      <c r="H29" s="81"/>
      <c r="I29" s="80"/>
      <c r="J29" s="81"/>
    </row>
    <row r="30" spans="1:10" ht="12" customHeight="1">
      <c r="A30" s="16"/>
      <c r="B30" s="16"/>
      <c r="C30" s="16"/>
      <c r="D30" s="16"/>
      <c r="E30" s="16"/>
      <c r="F30" s="16"/>
    </row>
    <row r="31" spans="1:10">
      <c r="A31" s="34"/>
      <c r="B31" s="36" t="s">
        <v>67</v>
      </c>
      <c r="C31" s="34"/>
      <c r="D31" s="34"/>
      <c r="E31" s="34"/>
      <c r="F31" s="34"/>
    </row>
    <row r="32" spans="1:10" s="39" customFormat="1" ht="6" customHeight="1">
      <c r="A32" s="37"/>
      <c r="B32" s="38"/>
      <c r="C32" s="37"/>
      <c r="D32" s="37"/>
      <c r="E32" s="41"/>
      <c r="F32" s="37"/>
    </row>
    <row r="33" spans="1:13" s="80" customFormat="1" ht="18" customHeight="1">
      <c r="A33" s="94"/>
      <c r="B33" s="90" t="str">
        <f ca="1">Αρχιτεκτονικά!B97</f>
        <v>ΕΚΘΕΣΙΑΚΟ ΚΕΝΤΡΟ  (3.267,00 m2 )</v>
      </c>
      <c r="C33" s="94"/>
      <c r="D33" s="94"/>
      <c r="E33" s="92"/>
      <c r="F33" s="94"/>
      <c r="H33" s="81"/>
      <c r="J33" s="81"/>
    </row>
    <row r="34" spans="1:13" s="80" customFormat="1" ht="18" customHeight="1">
      <c r="A34" s="94"/>
      <c r="B34" s="94" t="s">
        <v>116</v>
      </c>
      <c r="C34" s="94"/>
      <c r="D34" s="92">
        <f>E19</f>
        <v>98845.346401190938</v>
      </c>
      <c r="E34" s="99"/>
      <c r="F34" s="94"/>
      <c r="H34" s="81"/>
      <c r="J34" s="81"/>
    </row>
    <row r="35" spans="1:13" s="80" customFormat="1" ht="18" customHeight="1">
      <c r="A35" s="99"/>
      <c r="B35" s="99" t="s">
        <v>112</v>
      </c>
      <c r="C35" s="99"/>
      <c r="D35" s="100">
        <f>E27</f>
        <v>7907.6277120952755</v>
      </c>
      <c r="E35" s="99"/>
      <c r="F35" s="99"/>
      <c r="H35" s="81"/>
      <c r="J35" s="81"/>
    </row>
    <row r="36" spans="1:13" s="80" customFormat="1" ht="18" customHeight="1">
      <c r="A36" s="99"/>
      <c r="C36" s="99"/>
      <c r="D36" s="117" t="s">
        <v>117</v>
      </c>
      <c r="E36" s="101">
        <f>SUM(D34:D35)</f>
        <v>106752.97411328621</v>
      </c>
      <c r="F36" s="99"/>
      <c r="H36" s="81"/>
      <c r="J36" s="81"/>
    </row>
    <row r="37" spans="1:13" s="80" customFormat="1" ht="5.0999999999999996" customHeight="1">
      <c r="A37" s="94"/>
      <c r="B37" s="94"/>
      <c r="C37" s="94"/>
      <c r="D37" s="94"/>
      <c r="E37" s="94"/>
      <c r="F37" s="94"/>
      <c r="H37" s="81"/>
      <c r="J37" s="81"/>
    </row>
    <row r="38" spans="1:13" s="43" customFormat="1" ht="12.75" customHeight="1" thickBot="1">
      <c r="A38" s="42"/>
      <c r="B38" s="133"/>
      <c r="C38" s="133"/>
      <c r="D38" s="133"/>
      <c r="E38" s="133"/>
      <c r="F38" s="134"/>
    </row>
    <row r="39" spans="1:13" ht="18" customHeight="1">
      <c r="A39" s="137"/>
      <c r="B39" s="139"/>
      <c r="C39" s="139"/>
      <c r="D39" s="139"/>
      <c r="E39" s="140" t="s">
        <v>56</v>
      </c>
      <c r="F39" s="233">
        <f>SUM(E36:E36)</f>
        <v>106752.97411328621</v>
      </c>
      <c r="G39" s="149"/>
      <c r="H39" s="150"/>
      <c r="I39" s="150"/>
      <c r="J39" s="150"/>
      <c r="K39" s="147"/>
      <c r="L39" s="151"/>
      <c r="M39" s="230"/>
    </row>
    <row r="40" spans="1:13" ht="18" customHeight="1" thickBot="1">
      <c r="A40" s="141"/>
      <c r="B40" s="143"/>
      <c r="C40" s="143"/>
      <c r="D40" s="143"/>
      <c r="E40" s="144" t="s">
        <v>93</v>
      </c>
      <c r="F40" s="234"/>
      <c r="G40" s="149"/>
      <c r="H40" s="150"/>
      <c r="I40" s="150"/>
      <c r="J40" s="150"/>
      <c r="K40" s="147"/>
      <c r="L40" s="152"/>
      <c r="M40" s="230"/>
    </row>
    <row r="41" spans="1:13">
      <c r="A41" s="34"/>
      <c r="B41" s="36"/>
      <c r="C41" s="36"/>
      <c r="D41" s="36"/>
      <c r="E41" s="44"/>
      <c r="F41" s="36"/>
    </row>
    <row r="42" spans="1:13">
      <c r="A42" s="34"/>
      <c r="B42" s="34"/>
      <c r="C42" s="34"/>
      <c r="D42" s="34"/>
      <c r="E42" s="34"/>
      <c r="F42" s="34"/>
    </row>
    <row r="43" spans="1:13">
      <c r="A43" s="34"/>
      <c r="B43" s="34"/>
      <c r="C43" s="34"/>
      <c r="D43" s="34"/>
      <c r="E43" s="34"/>
      <c r="F43" s="34"/>
    </row>
    <row r="44" spans="1:13">
      <c r="A44" s="34"/>
      <c r="B44" s="34"/>
      <c r="C44" s="34"/>
      <c r="D44" s="34"/>
      <c r="E44" s="34"/>
      <c r="F44" s="34"/>
    </row>
    <row r="45" spans="1:13">
      <c r="A45" s="34"/>
      <c r="B45" s="34"/>
      <c r="C45" s="34"/>
      <c r="D45" s="34"/>
      <c r="E45" s="34"/>
      <c r="F45" s="34"/>
    </row>
    <row r="46" spans="1:13">
      <c r="A46" s="34"/>
      <c r="B46" s="34"/>
      <c r="C46" s="34"/>
      <c r="D46" s="34"/>
      <c r="E46" s="34"/>
      <c r="F46" s="34"/>
    </row>
    <row r="47" spans="1:13">
      <c r="A47" s="34"/>
      <c r="B47" s="34"/>
      <c r="C47" s="34"/>
      <c r="D47" s="34"/>
      <c r="E47" s="34"/>
      <c r="F47" s="34"/>
    </row>
    <row r="48" spans="1:13">
      <c r="A48" s="34"/>
      <c r="B48" s="34"/>
      <c r="C48" s="34"/>
      <c r="D48" s="34"/>
      <c r="E48" s="34"/>
      <c r="F48" s="34"/>
    </row>
    <row r="49" spans="1:6">
      <c r="A49" s="34"/>
      <c r="B49" s="34"/>
      <c r="C49" s="34"/>
      <c r="D49" s="34"/>
      <c r="E49" s="34"/>
      <c r="F49" s="34"/>
    </row>
    <row r="50" spans="1:6">
      <c r="A50" s="34"/>
      <c r="B50" s="34"/>
      <c r="C50" s="34"/>
      <c r="D50" s="34"/>
      <c r="E50" s="34"/>
      <c r="F50" s="34"/>
    </row>
    <row r="51" spans="1:6">
      <c r="A51" s="34"/>
      <c r="B51" s="36"/>
      <c r="C51" s="36"/>
      <c r="D51" s="36"/>
      <c r="E51" s="44"/>
      <c r="F51" s="36"/>
    </row>
  </sheetData>
  <mergeCells count="9">
    <mergeCell ref="M39:M40"/>
    <mergeCell ref="G26:G27"/>
    <mergeCell ref="F39:F40"/>
    <mergeCell ref="A6:C6"/>
    <mergeCell ref="F26:F27"/>
    <mergeCell ref="A14:A16"/>
    <mergeCell ref="B14:B16"/>
    <mergeCell ref="D14:D16"/>
    <mergeCell ref="E14:F16"/>
  </mergeCells>
  <phoneticPr fontId="19" type="noConversion"/>
  <pageMargins left="0.27" right="0.17" top="0.43307086614173229" bottom="0.23622047244094491" header="7.874015748031496E-2" footer="0.11811023622047245"/>
  <pageSetup paperSize="9" scale="82" orientation="portrait" r:id="rId1"/>
  <headerFooter alignWithMargins="0">
    <oddHeader>&amp;R&amp;9&amp;P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321"/>
  <sheetViews>
    <sheetView view="pageBreakPreview" topLeftCell="A287" zoomScaleNormal="100" workbookViewId="0">
      <selection activeCell="E313" sqref="E313"/>
    </sheetView>
  </sheetViews>
  <sheetFormatPr defaultRowHeight="12.75"/>
  <cols>
    <col min="1" max="1" width="15.140625" style="51" customWidth="1"/>
    <col min="2" max="2" width="11.85546875" style="51" customWidth="1"/>
    <col min="3" max="3" width="30.85546875" style="51" customWidth="1"/>
    <col min="4" max="4" width="12" style="51" customWidth="1"/>
    <col min="5" max="5" width="13.42578125" style="51" customWidth="1"/>
    <col min="6" max="6" width="18.7109375" style="51" customWidth="1"/>
    <col min="7" max="7" width="4.85546875" customWidth="1"/>
    <col min="9" max="9" width="11.7109375" bestFit="1" customWidth="1"/>
  </cols>
  <sheetData>
    <row r="1" spans="1:14" s="11" customFormat="1">
      <c r="A1" s="124" t="str">
        <f ca="1">Αρχιτεκτονικά!A1</f>
        <v>ΔΗΜΟΣ ΑΡΤΑΙΩΝ</v>
      </c>
      <c r="B1" s="125"/>
      <c r="C1" s="125"/>
      <c r="D1" s="125"/>
      <c r="E1" s="125"/>
      <c r="F1" s="125"/>
      <c r="H1" s="12"/>
    </row>
    <row r="2" spans="1:14" s="11" customFormat="1">
      <c r="A2" s="49" t="str">
        <f ca="1">Αρχιτεκτονικά!A2</f>
        <v>Μελέτη κατασκευής μόνιμου στεγασμένου Εκθεσιακού Κέντρου</v>
      </c>
      <c r="B2" s="50"/>
      <c r="C2" s="50"/>
      <c r="D2" s="50"/>
      <c r="E2" s="50"/>
      <c r="F2" s="50"/>
      <c r="H2" s="12"/>
    </row>
    <row r="3" spans="1:14" ht="6.75" customHeight="1" thickBot="1">
      <c r="B3" s="52"/>
      <c r="H3" s="13"/>
    </row>
    <row r="4" spans="1:14" s="80" customFormat="1" ht="20.100000000000001" customHeight="1" thickBot="1">
      <c r="A4" s="135">
        <v>3</v>
      </c>
      <c r="B4" s="145" t="s">
        <v>89</v>
      </c>
      <c r="C4" s="136"/>
      <c r="D4" s="136"/>
      <c r="E4" s="136"/>
      <c r="F4" s="146"/>
      <c r="G4" s="147"/>
      <c r="H4" s="148"/>
      <c r="I4" s="147"/>
      <c r="J4" s="148"/>
      <c r="K4" s="147"/>
      <c r="L4" s="147"/>
      <c r="M4" s="147"/>
      <c r="N4" s="121"/>
    </row>
    <row r="5" spans="1:14" ht="6" customHeight="1" thickBot="1">
      <c r="A5" s="53"/>
      <c r="B5" s="53"/>
      <c r="C5" s="53"/>
      <c r="D5" s="53"/>
      <c r="E5" s="53"/>
      <c r="F5" s="53"/>
      <c r="G5" s="34"/>
      <c r="H5" s="40"/>
      <c r="I5" s="34"/>
      <c r="J5" s="34"/>
      <c r="K5" s="34"/>
      <c r="L5" s="34"/>
      <c r="M5" s="34"/>
      <c r="N5" s="34"/>
    </row>
    <row r="6" spans="1:14" ht="18.75" customHeight="1" thickBot="1">
      <c r="A6" s="221" t="str">
        <f ca="1">Αρχιτεκτονικά!A6</f>
        <v>ΕΚΘΕΣΙΑΚΟ ΚΕΝΤΡΟ  (3.267,00 m2 )</v>
      </c>
      <c r="B6" s="222"/>
      <c r="C6" s="223"/>
      <c r="D6" s="53"/>
      <c r="E6" s="53"/>
      <c r="F6" s="53"/>
      <c r="G6" s="34"/>
      <c r="H6" s="40"/>
      <c r="I6" s="34"/>
      <c r="J6" s="34"/>
      <c r="K6" s="34"/>
      <c r="L6" s="34"/>
      <c r="M6" s="34"/>
      <c r="N6" s="34"/>
    </row>
    <row r="7" spans="1:14" ht="5.0999999999999996" customHeight="1">
      <c r="A7" s="53"/>
      <c r="B7" s="53"/>
      <c r="C7" s="53"/>
      <c r="D7" s="53"/>
      <c r="E7" s="53"/>
      <c r="F7" s="53"/>
      <c r="H7" s="13"/>
    </row>
    <row r="8" spans="1:14" ht="6" customHeight="1">
      <c r="A8" s="54"/>
      <c r="B8" s="54"/>
      <c r="C8" s="54"/>
      <c r="D8" s="54"/>
      <c r="E8" s="54"/>
      <c r="F8" s="54"/>
    </row>
    <row r="9" spans="1:14">
      <c r="A9" s="76" t="s">
        <v>0</v>
      </c>
      <c r="B9" s="77">
        <v>2</v>
      </c>
      <c r="C9" s="76" t="s">
        <v>1</v>
      </c>
      <c r="D9" s="77">
        <v>35</v>
      </c>
      <c r="E9" s="73"/>
      <c r="F9" s="73"/>
      <c r="G9" s="21"/>
    </row>
    <row r="10" spans="1:14" ht="14.25">
      <c r="A10" s="56" t="s">
        <v>63</v>
      </c>
      <c r="B10" s="58">
        <f ca="1">Αρχιτεκτονικά!B10</f>
        <v>3267</v>
      </c>
      <c r="C10" s="56" t="s">
        <v>2</v>
      </c>
      <c r="D10" s="57">
        <v>9.75</v>
      </c>
      <c r="G10" s="21"/>
    </row>
    <row r="11" spans="1:14">
      <c r="A11" s="56" t="s">
        <v>3</v>
      </c>
      <c r="B11" s="126">
        <f ca="1">Αρχιτεκτονικά!B11</f>
        <v>1.32</v>
      </c>
      <c r="C11" s="56" t="s">
        <v>33</v>
      </c>
      <c r="D11" s="52">
        <v>0.02</v>
      </c>
      <c r="G11" s="21"/>
    </row>
    <row r="12" spans="1:14">
      <c r="A12" s="56" t="s">
        <v>5</v>
      </c>
      <c r="B12" s="127">
        <f ca="1">Αρχιτεκτονικά!B12</f>
        <v>1.2030000000000001</v>
      </c>
      <c r="G12" s="21"/>
    </row>
    <row r="13" spans="1:14">
      <c r="A13" s="59" t="s">
        <v>34</v>
      </c>
      <c r="B13" s="59"/>
      <c r="G13" s="21"/>
    </row>
    <row r="14" spans="1:14">
      <c r="A14" s="227" t="s">
        <v>6</v>
      </c>
      <c r="B14" s="224" t="s">
        <v>64</v>
      </c>
      <c r="C14" s="60" t="s">
        <v>7</v>
      </c>
      <c r="D14" s="225" t="s">
        <v>65</v>
      </c>
      <c r="E14" s="226" t="s">
        <v>35</v>
      </c>
      <c r="F14" s="226"/>
      <c r="G14" s="1"/>
      <c r="H14" s="1"/>
    </row>
    <row r="15" spans="1:14">
      <c r="A15" s="227"/>
      <c r="B15" s="227"/>
      <c r="C15" s="61" t="s">
        <v>36</v>
      </c>
      <c r="D15" s="247"/>
      <c r="E15" s="226"/>
      <c r="F15" s="226"/>
      <c r="G15" s="1"/>
      <c r="H15" s="1"/>
    </row>
    <row r="16" spans="1:14">
      <c r="A16" s="227"/>
      <c r="B16" s="227"/>
      <c r="C16" s="62" t="s">
        <v>10</v>
      </c>
      <c r="D16" s="247"/>
      <c r="E16" s="226"/>
      <c r="F16" s="226"/>
      <c r="G16" s="1"/>
      <c r="H16" s="1"/>
    </row>
    <row r="17" spans="1:8">
      <c r="B17" s="63" t="s">
        <v>11</v>
      </c>
      <c r="C17" s="64" t="s">
        <v>37</v>
      </c>
      <c r="D17" s="63" t="s">
        <v>13</v>
      </c>
      <c r="E17" s="65" t="s">
        <v>38</v>
      </c>
    </row>
    <row r="18" spans="1:8" ht="13.5" thickBot="1">
      <c r="A18" s="10"/>
      <c r="B18" s="66">
        <v>2</v>
      </c>
      <c r="C18" s="67">
        <f>((B10*D10*D11*B11*100)/(178.3*B12))^(1/3)</f>
        <v>7.3189183498137789</v>
      </c>
      <c r="D18" s="68">
        <v>35</v>
      </c>
      <c r="E18" s="68">
        <f>1.06*B10*D10*B11*D11*B12</f>
        <v>1072.3317616440002</v>
      </c>
    </row>
    <row r="19" spans="1:8" ht="15" thickBot="1">
      <c r="A19" s="196" t="s">
        <v>104</v>
      </c>
      <c r="B19" s="69">
        <f>(B18+(D18/C18))*E18</f>
        <v>7272.6906256117954</v>
      </c>
      <c r="C19" s="70" t="s">
        <v>118</v>
      </c>
      <c r="E19" s="195">
        <f>(B19)*1.2</f>
        <v>8727.2287507341534</v>
      </c>
      <c r="F19" s="71"/>
    </row>
    <row r="20" spans="1:8" ht="6" customHeight="1">
      <c r="A20" s="72"/>
      <c r="B20" s="72"/>
      <c r="C20" s="72"/>
      <c r="D20" s="72"/>
      <c r="E20" s="72"/>
      <c r="F20" s="72"/>
    </row>
    <row r="21" spans="1:8" ht="6" customHeight="1">
      <c r="A21" s="73"/>
      <c r="B21" s="73"/>
      <c r="C21" s="73"/>
      <c r="D21" s="73"/>
      <c r="E21" s="73"/>
      <c r="F21" s="73"/>
    </row>
    <row r="22" spans="1:8" ht="6" customHeight="1">
      <c r="A22" s="54"/>
      <c r="B22" s="54"/>
      <c r="C22" s="54"/>
      <c r="D22" s="54"/>
      <c r="E22" s="54"/>
      <c r="F22" s="54"/>
    </row>
    <row r="23" spans="1:8">
      <c r="A23" s="56" t="s">
        <v>0</v>
      </c>
      <c r="B23" s="57">
        <v>2</v>
      </c>
      <c r="C23" s="56" t="s">
        <v>1</v>
      </c>
      <c r="D23" s="57">
        <v>35</v>
      </c>
      <c r="G23" s="21"/>
    </row>
    <row r="24" spans="1:8" ht="14.25">
      <c r="A24" s="56" t="s">
        <v>63</v>
      </c>
      <c r="B24" s="58">
        <f>B10</f>
        <v>3267</v>
      </c>
      <c r="C24" s="56" t="s">
        <v>2</v>
      </c>
      <c r="D24" s="57">
        <v>9.75</v>
      </c>
      <c r="G24" s="21"/>
    </row>
    <row r="25" spans="1:8">
      <c r="A25" s="56" t="s">
        <v>3</v>
      </c>
      <c r="B25" s="52">
        <f>B11</f>
        <v>1.32</v>
      </c>
      <c r="C25" s="56" t="s">
        <v>33</v>
      </c>
      <c r="D25" s="52">
        <v>0.02</v>
      </c>
      <c r="G25" s="21"/>
    </row>
    <row r="26" spans="1:8">
      <c r="A26" s="56" t="s">
        <v>5</v>
      </c>
      <c r="B26" s="52">
        <f>B12</f>
        <v>1.2030000000000001</v>
      </c>
      <c r="G26" s="21"/>
    </row>
    <row r="27" spans="1:8">
      <c r="A27" s="59" t="s">
        <v>39</v>
      </c>
      <c r="B27" s="59"/>
      <c r="G27" s="21"/>
    </row>
    <row r="28" spans="1:8">
      <c r="A28" s="227" t="s">
        <v>6</v>
      </c>
      <c r="B28" s="224" t="s">
        <v>64</v>
      </c>
      <c r="C28" s="60" t="s">
        <v>7</v>
      </c>
      <c r="D28" s="225" t="s">
        <v>65</v>
      </c>
      <c r="E28" s="226" t="s">
        <v>35</v>
      </c>
      <c r="F28" s="226"/>
      <c r="G28" s="1"/>
      <c r="H28" s="1"/>
    </row>
    <row r="29" spans="1:8">
      <c r="A29" s="227"/>
      <c r="B29" s="227"/>
      <c r="C29" s="61" t="s">
        <v>36</v>
      </c>
      <c r="D29" s="247"/>
      <c r="E29" s="226"/>
      <c r="F29" s="226"/>
      <c r="G29" s="1"/>
      <c r="H29" s="1"/>
    </row>
    <row r="30" spans="1:8">
      <c r="A30" s="227"/>
      <c r="B30" s="227"/>
      <c r="C30" s="62" t="s">
        <v>10</v>
      </c>
      <c r="D30" s="247"/>
      <c r="E30" s="226"/>
      <c r="F30" s="226"/>
      <c r="G30" s="1"/>
      <c r="H30" s="1"/>
    </row>
    <row r="31" spans="1:8">
      <c r="B31" s="63" t="s">
        <v>11</v>
      </c>
      <c r="C31" s="64" t="s">
        <v>37</v>
      </c>
      <c r="D31" s="63" t="s">
        <v>13</v>
      </c>
      <c r="E31" s="65" t="s">
        <v>38</v>
      </c>
    </row>
    <row r="32" spans="1:8" ht="13.5" thickBot="1">
      <c r="A32" s="10"/>
      <c r="B32" s="66">
        <v>2</v>
      </c>
      <c r="C32" s="67">
        <f>((B24*D24*D25*B25*100)/(178.3*B26))^(1/3)</f>
        <v>7.3189183498137789</v>
      </c>
      <c r="D32" s="68">
        <v>35</v>
      </c>
      <c r="E32" s="68">
        <f>1.06*B24*D24*B25*D25*B26</f>
        <v>1072.3317616440002</v>
      </c>
    </row>
    <row r="33" spans="1:8" ht="15" thickBot="1">
      <c r="A33" s="196" t="s">
        <v>104</v>
      </c>
      <c r="B33" s="69">
        <f>(B32+(D32/C32))*E32</f>
        <v>7272.6906256117954</v>
      </c>
      <c r="C33" s="70" t="s">
        <v>118</v>
      </c>
      <c r="E33" s="195">
        <f>(B33)*1.2</f>
        <v>8727.2287507341534</v>
      </c>
      <c r="F33" s="71"/>
    </row>
    <row r="34" spans="1:8" ht="6" customHeight="1">
      <c r="A34" s="72"/>
      <c r="B34" s="72"/>
      <c r="C34" s="72"/>
      <c r="D34" s="72"/>
      <c r="E34" s="72"/>
      <c r="F34" s="72"/>
    </row>
    <row r="35" spans="1:8" ht="6" customHeight="1"/>
    <row r="36" spans="1:8" ht="6" customHeight="1">
      <c r="A36" s="54"/>
      <c r="B36" s="54"/>
      <c r="C36" s="54"/>
      <c r="D36" s="54"/>
      <c r="E36" s="54"/>
      <c r="F36" s="54"/>
    </row>
    <row r="37" spans="1:8">
      <c r="A37" s="76" t="s">
        <v>0</v>
      </c>
      <c r="B37" s="77">
        <v>2</v>
      </c>
      <c r="C37" s="76" t="s">
        <v>1</v>
      </c>
      <c r="D37" s="77">
        <v>35</v>
      </c>
      <c r="E37" s="73"/>
      <c r="F37" s="73"/>
      <c r="G37" s="21"/>
    </row>
    <row r="38" spans="1:8" ht="14.25">
      <c r="A38" s="56" t="s">
        <v>63</v>
      </c>
      <c r="B38" s="58">
        <f>B10</f>
        <v>3267</v>
      </c>
      <c r="C38" s="56" t="s">
        <v>2</v>
      </c>
      <c r="D38" s="57">
        <v>9.75</v>
      </c>
      <c r="G38" s="21"/>
    </row>
    <row r="39" spans="1:8">
      <c r="A39" s="56" t="s">
        <v>3</v>
      </c>
      <c r="B39" s="52">
        <f>B11</f>
        <v>1.32</v>
      </c>
      <c r="C39" s="56" t="s">
        <v>33</v>
      </c>
      <c r="D39" s="52">
        <v>2.5000000000000001E-2</v>
      </c>
      <c r="G39" s="21"/>
    </row>
    <row r="40" spans="1:8">
      <c r="A40" s="56" t="s">
        <v>5</v>
      </c>
      <c r="B40" s="52">
        <f>B12</f>
        <v>1.2030000000000001</v>
      </c>
      <c r="G40" s="21"/>
    </row>
    <row r="41" spans="1:8">
      <c r="A41" s="59" t="s">
        <v>40</v>
      </c>
      <c r="B41" s="59"/>
      <c r="G41" s="21"/>
    </row>
    <row r="42" spans="1:8">
      <c r="A42" s="227" t="s">
        <v>6</v>
      </c>
      <c r="B42" s="224" t="s">
        <v>64</v>
      </c>
      <c r="C42" s="60" t="s">
        <v>7</v>
      </c>
      <c r="D42" s="225" t="s">
        <v>65</v>
      </c>
      <c r="E42" s="226" t="s">
        <v>35</v>
      </c>
      <c r="F42" s="226"/>
      <c r="G42" s="1"/>
      <c r="H42" s="1"/>
    </row>
    <row r="43" spans="1:8">
      <c r="A43" s="227"/>
      <c r="B43" s="227"/>
      <c r="C43" s="61" t="s">
        <v>36</v>
      </c>
      <c r="D43" s="247"/>
      <c r="E43" s="226"/>
      <c r="F43" s="226"/>
      <c r="G43" s="1"/>
      <c r="H43" s="1"/>
    </row>
    <row r="44" spans="1:8">
      <c r="A44" s="227"/>
      <c r="B44" s="227"/>
      <c r="C44" s="62" t="s">
        <v>10</v>
      </c>
      <c r="D44" s="247"/>
      <c r="E44" s="226"/>
      <c r="F44" s="226"/>
      <c r="G44" s="1"/>
      <c r="H44" s="1"/>
    </row>
    <row r="45" spans="1:8">
      <c r="B45" s="63" t="s">
        <v>11</v>
      </c>
      <c r="C45" s="64" t="s">
        <v>37</v>
      </c>
      <c r="D45" s="63" t="s">
        <v>13</v>
      </c>
      <c r="E45" s="65" t="s">
        <v>38</v>
      </c>
    </row>
    <row r="46" spans="1:8" ht="13.5" thickBot="1">
      <c r="A46" s="10"/>
      <c r="B46" s="66">
        <v>2</v>
      </c>
      <c r="C46" s="67">
        <f>((B38*D38*D39*B39*100)/(178.3*B40))^(1/3)</f>
        <v>7.8840657931748561</v>
      </c>
      <c r="D46" s="68">
        <v>35</v>
      </c>
      <c r="E46" s="68">
        <f>1.06*B38*D38*B39*D39*B40</f>
        <v>1340.4147020550001</v>
      </c>
    </row>
    <row r="47" spans="1:8" ht="15" thickBot="1">
      <c r="A47" s="196" t="s">
        <v>104</v>
      </c>
      <c r="B47" s="69">
        <f>(B46+(D46/C46))*E46</f>
        <v>8631.3777382624576</v>
      </c>
      <c r="C47" s="70" t="s">
        <v>118</v>
      </c>
      <c r="E47" s="195">
        <f>(B47)*1.2</f>
        <v>10357.653285914948</v>
      </c>
      <c r="F47" s="71"/>
    </row>
    <row r="48" spans="1:8" ht="6" customHeight="1">
      <c r="A48" s="72"/>
      <c r="B48" s="72"/>
      <c r="C48" s="72"/>
      <c r="D48" s="72"/>
      <c r="E48" s="72"/>
      <c r="F48" s="72"/>
    </row>
    <row r="49" spans="1:8" ht="6" customHeight="1"/>
    <row r="50" spans="1:8" ht="6" customHeight="1">
      <c r="A50" s="54"/>
      <c r="B50" s="54"/>
      <c r="C50" s="54"/>
      <c r="D50" s="54"/>
      <c r="E50" s="54"/>
      <c r="F50" s="54"/>
    </row>
    <row r="51" spans="1:8">
      <c r="A51" s="56" t="s">
        <v>0</v>
      </c>
      <c r="B51" s="57">
        <v>2</v>
      </c>
      <c r="C51" s="56" t="s">
        <v>1</v>
      </c>
      <c r="D51" s="57">
        <v>35</v>
      </c>
      <c r="G51" s="21"/>
    </row>
    <row r="52" spans="1:8" ht="14.25">
      <c r="A52" s="56" t="s">
        <v>63</v>
      </c>
      <c r="B52" s="57">
        <f>B10</f>
        <v>3267</v>
      </c>
      <c r="C52" s="56" t="s">
        <v>2</v>
      </c>
      <c r="D52" s="57">
        <v>9.75</v>
      </c>
      <c r="G52" s="21"/>
    </row>
    <row r="53" spans="1:8">
      <c r="A53" s="56" t="s">
        <v>3</v>
      </c>
      <c r="B53" s="52">
        <f>B11</f>
        <v>1.32</v>
      </c>
      <c r="C53" s="56" t="s">
        <v>33</v>
      </c>
      <c r="D53" s="52">
        <v>1.4999999999999999E-2</v>
      </c>
      <c r="G53" s="21"/>
    </row>
    <row r="54" spans="1:8">
      <c r="A54" s="56" t="s">
        <v>5</v>
      </c>
      <c r="B54" s="52">
        <f>B12</f>
        <v>1.2030000000000001</v>
      </c>
      <c r="G54" s="21"/>
    </row>
    <row r="55" spans="1:8">
      <c r="A55" s="59" t="s">
        <v>41</v>
      </c>
      <c r="B55" s="59"/>
      <c r="G55" s="21"/>
    </row>
    <row r="56" spans="1:8">
      <c r="A56" s="227" t="s">
        <v>6</v>
      </c>
      <c r="B56" s="224" t="s">
        <v>64</v>
      </c>
      <c r="C56" s="60" t="s">
        <v>7</v>
      </c>
      <c r="D56" s="225" t="s">
        <v>65</v>
      </c>
      <c r="E56" s="226" t="s">
        <v>35</v>
      </c>
      <c r="F56" s="226"/>
      <c r="G56" s="1"/>
      <c r="H56" s="1"/>
    </row>
    <row r="57" spans="1:8">
      <c r="A57" s="227"/>
      <c r="B57" s="227"/>
      <c r="C57" s="61" t="s">
        <v>36</v>
      </c>
      <c r="D57" s="247"/>
      <c r="E57" s="226"/>
      <c r="F57" s="226"/>
      <c r="G57" s="1"/>
      <c r="H57" s="1"/>
    </row>
    <row r="58" spans="1:8">
      <c r="A58" s="227"/>
      <c r="B58" s="227"/>
      <c r="C58" s="62" t="s">
        <v>10</v>
      </c>
      <c r="D58" s="247"/>
      <c r="E58" s="226"/>
      <c r="F58" s="226"/>
      <c r="G58" s="1"/>
      <c r="H58" s="1"/>
    </row>
    <row r="59" spans="1:8">
      <c r="B59" s="63" t="s">
        <v>11</v>
      </c>
      <c r="C59" s="64" t="s">
        <v>37</v>
      </c>
      <c r="D59" s="63" t="s">
        <v>13</v>
      </c>
      <c r="E59" s="65" t="s">
        <v>38</v>
      </c>
    </row>
    <row r="60" spans="1:8" ht="13.5" thickBot="1">
      <c r="A60" s="10"/>
      <c r="B60" s="66">
        <v>2</v>
      </c>
      <c r="C60" s="67">
        <f>((B52*D52*D53*B53*100)/(178.3*B54))^(1/3)</f>
        <v>6.6496786253518199</v>
      </c>
      <c r="D60" s="68">
        <v>35</v>
      </c>
      <c r="E60" s="68">
        <f>1.06*B52*D52*B53*D53*B54</f>
        <v>804.24882123300006</v>
      </c>
    </row>
    <row r="61" spans="1:8" ht="15" thickBot="1">
      <c r="A61" s="196" t="s">
        <v>104</v>
      </c>
      <c r="B61" s="69">
        <f>(B60+(D60/C60))*E60</f>
        <v>5841.5907480242731</v>
      </c>
      <c r="C61" s="70" t="s">
        <v>118</v>
      </c>
      <c r="E61" s="195">
        <f>(B61)*1.2</f>
        <v>7009.9088976291278</v>
      </c>
      <c r="F61" s="71"/>
    </row>
    <row r="62" spans="1:8" ht="6" customHeight="1">
      <c r="A62" s="72"/>
      <c r="B62" s="72"/>
      <c r="C62" s="72"/>
      <c r="D62" s="72"/>
      <c r="E62" s="72"/>
      <c r="F62" s="72"/>
    </row>
    <row r="63" spans="1:8" ht="6" customHeight="1">
      <c r="A63" s="73"/>
      <c r="B63" s="73"/>
      <c r="C63" s="73"/>
      <c r="D63" s="73"/>
      <c r="E63" s="73"/>
      <c r="F63" s="73"/>
    </row>
    <row r="64" spans="1:8" ht="6" customHeight="1">
      <c r="A64" s="73"/>
      <c r="B64" s="73"/>
      <c r="C64" s="73"/>
      <c r="D64" s="73"/>
      <c r="E64" s="73"/>
      <c r="F64" s="73"/>
    </row>
    <row r="65" spans="1:6" ht="6" customHeight="1">
      <c r="A65" s="73"/>
      <c r="B65" s="73"/>
      <c r="C65" s="73"/>
      <c r="D65" s="73"/>
      <c r="E65" s="73"/>
      <c r="F65" s="73"/>
    </row>
    <row r="66" spans="1:6" ht="6" customHeight="1">
      <c r="A66" s="73"/>
      <c r="B66" s="73"/>
      <c r="C66" s="73"/>
      <c r="D66" s="73"/>
      <c r="E66" s="73"/>
      <c r="F66" s="73"/>
    </row>
    <row r="67" spans="1:6" ht="6" customHeight="1">
      <c r="A67" s="73"/>
      <c r="B67" s="73"/>
      <c r="C67" s="73"/>
      <c r="D67" s="73"/>
      <c r="E67" s="73"/>
      <c r="F67" s="73"/>
    </row>
    <row r="68" spans="1:6" ht="6" customHeight="1">
      <c r="A68" s="73"/>
      <c r="B68" s="73"/>
      <c r="C68" s="73"/>
      <c r="D68" s="73"/>
      <c r="E68" s="73"/>
      <c r="F68" s="73"/>
    </row>
    <row r="69" spans="1:6" ht="6" customHeight="1">
      <c r="A69" s="73"/>
      <c r="B69" s="73"/>
      <c r="C69" s="73"/>
      <c r="D69" s="73"/>
      <c r="E69" s="73"/>
      <c r="F69" s="73"/>
    </row>
    <row r="70" spans="1:6" ht="6" customHeight="1">
      <c r="A70" s="73"/>
      <c r="B70" s="73"/>
      <c r="C70" s="73"/>
      <c r="D70" s="73"/>
      <c r="E70" s="73"/>
      <c r="F70" s="73"/>
    </row>
    <row r="71" spans="1:6" ht="6" customHeight="1">
      <c r="A71" s="73"/>
      <c r="B71" s="73"/>
      <c r="C71" s="73"/>
      <c r="D71" s="73"/>
      <c r="E71" s="73"/>
      <c r="F71" s="73"/>
    </row>
    <row r="72" spans="1:6" ht="6" customHeight="1">
      <c r="A72" s="73"/>
      <c r="B72" s="73"/>
      <c r="C72" s="73"/>
      <c r="D72" s="73"/>
      <c r="E72" s="73"/>
      <c r="F72" s="73"/>
    </row>
    <row r="73" spans="1:6" ht="6" customHeight="1">
      <c r="A73" s="73"/>
      <c r="B73" s="73"/>
      <c r="C73" s="73"/>
      <c r="D73" s="73"/>
      <c r="E73" s="73"/>
      <c r="F73" s="73"/>
    </row>
    <row r="74" spans="1:6" ht="6" customHeight="1">
      <c r="A74" s="73"/>
      <c r="B74" s="73"/>
      <c r="C74" s="73"/>
      <c r="D74" s="73"/>
      <c r="E74" s="73"/>
      <c r="F74" s="73"/>
    </row>
    <row r="75" spans="1:6" ht="6" customHeight="1">
      <c r="A75" s="73"/>
      <c r="B75" s="73"/>
      <c r="C75" s="73"/>
      <c r="D75" s="73"/>
      <c r="E75" s="73"/>
      <c r="F75" s="73"/>
    </row>
    <row r="76" spans="1:6" ht="6" customHeight="1">
      <c r="A76" s="73"/>
      <c r="B76" s="73"/>
      <c r="C76" s="73"/>
      <c r="D76" s="73"/>
      <c r="E76" s="73"/>
      <c r="F76" s="73"/>
    </row>
    <row r="77" spans="1:6" ht="6" customHeight="1">
      <c r="A77" s="73"/>
      <c r="B77" s="73"/>
      <c r="C77" s="73"/>
      <c r="D77" s="73"/>
      <c r="E77" s="73"/>
      <c r="F77" s="73"/>
    </row>
    <row r="78" spans="1:6" ht="6" customHeight="1">
      <c r="A78" s="73"/>
      <c r="B78" s="73"/>
      <c r="C78" s="73"/>
      <c r="D78" s="73"/>
      <c r="E78" s="73"/>
      <c r="F78" s="73"/>
    </row>
    <row r="79" spans="1:6" ht="8.25" customHeight="1">
      <c r="A79" s="73"/>
      <c r="B79" s="73"/>
      <c r="C79" s="73"/>
      <c r="D79" s="73"/>
      <c r="E79" s="73"/>
      <c r="F79" s="73"/>
    </row>
    <row r="80" spans="1:6" ht="8.1" customHeight="1" thickBot="1">
      <c r="A80" s="73"/>
      <c r="B80" s="73"/>
      <c r="C80" s="73"/>
      <c r="D80" s="73"/>
      <c r="E80" s="73"/>
      <c r="F80" s="73"/>
    </row>
    <row r="81" spans="1:8" ht="18.75" customHeight="1" thickBot="1">
      <c r="A81" s="221" t="str">
        <f>A6</f>
        <v>ΕΚΘΕΣΙΑΚΟ ΚΕΝΤΡΟ  (3.267,00 m2 )</v>
      </c>
      <c r="B81" s="222"/>
      <c r="C81" s="223"/>
      <c r="D81" s="53"/>
      <c r="E81" s="53"/>
      <c r="F81" s="53"/>
      <c r="H81" s="13"/>
    </row>
    <row r="82" spans="1:8" ht="6" customHeight="1">
      <c r="A82" s="53"/>
      <c r="B82" s="53"/>
      <c r="C82" s="53"/>
      <c r="D82" s="53"/>
      <c r="E82" s="53"/>
      <c r="F82" s="53"/>
    </row>
    <row r="83" spans="1:8" ht="6" customHeight="1">
      <c r="A83" s="54"/>
      <c r="B83" s="54"/>
      <c r="C83" s="54"/>
      <c r="D83" s="54"/>
      <c r="E83" s="54"/>
      <c r="F83" s="54"/>
    </row>
    <row r="84" spans="1:8">
      <c r="A84" s="76" t="s">
        <v>0</v>
      </c>
      <c r="B84" s="77">
        <v>2</v>
      </c>
      <c r="C84" s="76" t="s">
        <v>1</v>
      </c>
      <c r="D84" s="77">
        <v>35</v>
      </c>
      <c r="E84" s="73"/>
      <c r="F84" s="73"/>
      <c r="G84" s="21"/>
    </row>
    <row r="85" spans="1:8" ht="14.25">
      <c r="A85" s="56" t="s">
        <v>63</v>
      </c>
      <c r="B85" s="58">
        <f>B10</f>
        <v>3267</v>
      </c>
      <c r="C85" s="56" t="s">
        <v>2</v>
      </c>
      <c r="D85" s="57">
        <v>9.75</v>
      </c>
      <c r="G85" s="21"/>
    </row>
    <row r="86" spans="1:8">
      <c r="A86" s="56" t="s">
        <v>3</v>
      </c>
      <c r="B86" s="126">
        <f>B11</f>
        <v>1.32</v>
      </c>
      <c r="C86" s="56" t="s">
        <v>33</v>
      </c>
      <c r="D86" s="52">
        <v>0.01</v>
      </c>
      <c r="G86" s="21"/>
    </row>
    <row r="87" spans="1:8">
      <c r="A87" s="56" t="s">
        <v>5</v>
      </c>
      <c r="B87" s="127">
        <f>B12</f>
        <v>1.2030000000000001</v>
      </c>
      <c r="G87" s="21"/>
    </row>
    <row r="88" spans="1:8">
      <c r="A88" s="59" t="s">
        <v>119</v>
      </c>
      <c r="B88" s="59"/>
      <c r="G88" s="21"/>
    </row>
    <row r="89" spans="1:8">
      <c r="A89" s="227" t="s">
        <v>6</v>
      </c>
      <c r="B89" s="224" t="s">
        <v>64</v>
      </c>
      <c r="C89" s="60" t="s">
        <v>7</v>
      </c>
      <c r="D89" s="225" t="s">
        <v>65</v>
      </c>
      <c r="E89" s="226" t="s">
        <v>35</v>
      </c>
      <c r="F89" s="226"/>
      <c r="G89" s="1"/>
      <c r="H89" s="1"/>
    </row>
    <row r="90" spans="1:8">
      <c r="A90" s="227"/>
      <c r="B90" s="227"/>
      <c r="C90" s="61" t="s">
        <v>36</v>
      </c>
      <c r="D90" s="247"/>
      <c r="E90" s="226"/>
      <c r="F90" s="226"/>
      <c r="G90" s="1"/>
      <c r="H90" s="1"/>
    </row>
    <row r="91" spans="1:8">
      <c r="A91" s="227"/>
      <c r="B91" s="227"/>
      <c r="C91" s="62" t="s">
        <v>10</v>
      </c>
      <c r="D91" s="247"/>
      <c r="E91" s="226"/>
      <c r="F91" s="226"/>
      <c r="G91" s="1"/>
      <c r="H91" s="1"/>
    </row>
    <row r="92" spans="1:8">
      <c r="B92" s="63" t="s">
        <v>11</v>
      </c>
      <c r="C92" s="64" t="s">
        <v>37</v>
      </c>
      <c r="D92" s="63" t="s">
        <v>13</v>
      </c>
      <c r="E92" s="65" t="s">
        <v>38</v>
      </c>
    </row>
    <row r="93" spans="1:8" ht="13.5" thickBot="1">
      <c r="A93" s="10"/>
      <c r="B93" s="66">
        <f>B84</f>
        <v>2</v>
      </c>
      <c r="C93" s="67">
        <f>((B85*D85*D86*B86*100)/(178.3*B87))^(1/3)</f>
        <v>5.8090293438818756</v>
      </c>
      <c r="D93" s="68">
        <f>D84</f>
        <v>35</v>
      </c>
      <c r="E93" s="68">
        <f>1.06*B85*D85*B86*D86*B87</f>
        <v>536.16588082200008</v>
      </c>
    </row>
    <row r="94" spans="1:8" ht="15" thickBot="1">
      <c r="A94" s="196" t="s">
        <v>104</v>
      </c>
      <c r="B94" s="69">
        <f>(B93+(D93/C93))*E93</f>
        <v>4302.7864069685793</v>
      </c>
      <c r="C94" s="70" t="s">
        <v>118</v>
      </c>
      <c r="E94" s="195">
        <f>(B94)*1.2</f>
        <v>5163.3436883622953</v>
      </c>
      <c r="F94" s="71"/>
    </row>
    <row r="95" spans="1:8" ht="6" customHeight="1">
      <c r="A95" s="72"/>
      <c r="B95" s="72"/>
      <c r="C95" s="72"/>
      <c r="D95" s="72"/>
      <c r="E95" s="72"/>
      <c r="F95" s="72"/>
    </row>
    <row r="96" spans="1:8" ht="6" customHeight="1">
      <c r="A96" s="73"/>
      <c r="B96" s="73"/>
      <c r="C96" s="73"/>
      <c r="D96" s="73"/>
      <c r="E96" s="73"/>
      <c r="F96" s="73"/>
    </row>
    <row r="97" spans="1:8" ht="6" customHeight="1">
      <c r="A97" s="54"/>
      <c r="B97" s="54"/>
      <c r="C97" s="54"/>
      <c r="D97" s="54"/>
      <c r="E97" s="54"/>
      <c r="F97" s="54"/>
    </row>
    <row r="98" spans="1:8">
      <c r="A98" s="76" t="s">
        <v>0</v>
      </c>
      <c r="B98" s="77">
        <v>2.5</v>
      </c>
      <c r="C98" s="76" t="s">
        <v>1</v>
      </c>
      <c r="D98" s="77">
        <v>45</v>
      </c>
      <c r="E98" s="73"/>
      <c r="F98" s="73"/>
      <c r="G98" s="21"/>
    </row>
    <row r="99" spans="1:8" ht="14.25">
      <c r="A99" s="56" t="s">
        <v>63</v>
      </c>
      <c r="B99" s="58">
        <f>B10</f>
        <v>3267</v>
      </c>
      <c r="C99" s="56" t="s">
        <v>2</v>
      </c>
      <c r="D99" s="57">
        <v>9.75</v>
      </c>
      <c r="G99" s="21"/>
    </row>
    <row r="100" spans="1:8">
      <c r="A100" s="56" t="s">
        <v>3</v>
      </c>
      <c r="B100" s="52">
        <f>B11</f>
        <v>1.32</v>
      </c>
      <c r="C100" s="56" t="s">
        <v>33</v>
      </c>
      <c r="D100" s="52">
        <v>0.11</v>
      </c>
      <c r="G100" s="21"/>
    </row>
    <row r="101" spans="1:8">
      <c r="A101" s="56" t="s">
        <v>5</v>
      </c>
      <c r="B101" s="52">
        <f>B12</f>
        <v>1.2030000000000001</v>
      </c>
      <c r="G101" s="21"/>
    </row>
    <row r="102" spans="1:8">
      <c r="A102" s="59" t="s">
        <v>42</v>
      </c>
      <c r="B102" s="59"/>
      <c r="G102" s="21"/>
    </row>
    <row r="103" spans="1:8">
      <c r="A103" s="227" t="s">
        <v>6</v>
      </c>
      <c r="B103" s="224" t="s">
        <v>64</v>
      </c>
      <c r="C103" s="60" t="s">
        <v>7</v>
      </c>
      <c r="D103" s="225" t="s">
        <v>65</v>
      </c>
      <c r="E103" s="226" t="s">
        <v>35</v>
      </c>
      <c r="F103" s="226"/>
      <c r="G103" s="1"/>
      <c r="H103" s="1"/>
    </row>
    <row r="104" spans="1:8">
      <c r="A104" s="227"/>
      <c r="B104" s="227"/>
      <c r="C104" s="61" t="s">
        <v>36</v>
      </c>
      <c r="D104" s="247"/>
      <c r="E104" s="226"/>
      <c r="F104" s="226"/>
      <c r="G104" s="1"/>
      <c r="H104" s="1"/>
    </row>
    <row r="105" spans="1:8">
      <c r="A105" s="227"/>
      <c r="B105" s="227"/>
      <c r="C105" s="62" t="s">
        <v>10</v>
      </c>
      <c r="D105" s="247"/>
      <c r="E105" s="226"/>
      <c r="F105" s="226"/>
      <c r="G105" s="1"/>
      <c r="H105" s="1"/>
    </row>
    <row r="106" spans="1:8">
      <c r="A106" s="73"/>
      <c r="B106" s="64" t="s">
        <v>11</v>
      </c>
      <c r="C106" s="64" t="s">
        <v>37</v>
      </c>
      <c r="D106" s="64" t="s">
        <v>13</v>
      </c>
      <c r="E106" s="65" t="s">
        <v>38</v>
      </c>
      <c r="F106" s="73"/>
    </row>
    <row r="107" spans="1:8" ht="13.5" thickBot="1">
      <c r="A107" s="119"/>
      <c r="B107" s="104">
        <v>2.5</v>
      </c>
      <c r="C107" s="67">
        <f>((B99*D99*D100*B100*100)/(178.3*B101))^(1/3)</f>
        <v>12.919165606326224</v>
      </c>
      <c r="D107" s="67">
        <v>45</v>
      </c>
      <c r="E107" s="67">
        <f>1.06*B99*D99*B100*D100*B101</f>
        <v>5897.8246890420005</v>
      </c>
      <c r="F107" s="73"/>
    </row>
    <row r="108" spans="1:8" ht="15" thickBot="1">
      <c r="A108" s="196" t="s">
        <v>104</v>
      </c>
      <c r="B108" s="69">
        <f>(B107+(D107/C107))*E107</f>
        <v>35287.847496179158</v>
      </c>
      <c r="C108" s="70" t="s">
        <v>118</v>
      </c>
      <c r="E108" s="195">
        <f>(B108)*1.2</f>
        <v>42345.416995414991</v>
      </c>
      <c r="F108" s="71"/>
    </row>
    <row r="109" spans="1:8" ht="6" customHeight="1">
      <c r="A109" s="72"/>
      <c r="B109" s="72"/>
      <c r="C109" s="72"/>
      <c r="D109" s="72"/>
      <c r="E109" s="72"/>
      <c r="F109" s="72"/>
    </row>
    <row r="110" spans="1:8" ht="6" customHeight="1">
      <c r="A110" s="53"/>
      <c r="B110" s="53"/>
      <c r="C110" s="53"/>
      <c r="D110" s="53"/>
      <c r="E110" s="53"/>
      <c r="F110" s="53"/>
    </row>
    <row r="111" spans="1:8" s="16" customFormat="1" ht="6" customHeight="1">
      <c r="A111" s="54"/>
      <c r="B111" s="54"/>
      <c r="C111" s="54"/>
      <c r="D111" s="54"/>
      <c r="E111" s="54"/>
      <c r="F111" s="54"/>
    </row>
    <row r="112" spans="1:8">
      <c r="A112" s="76" t="s">
        <v>0</v>
      </c>
      <c r="B112" s="77">
        <v>2.2999999999999998</v>
      </c>
      <c r="C112" s="76" t="s">
        <v>1</v>
      </c>
      <c r="D112" s="77">
        <v>45</v>
      </c>
      <c r="E112" s="73"/>
      <c r="F112" s="73"/>
      <c r="G112" s="21"/>
    </row>
    <row r="113" spans="1:8" ht="14.25">
      <c r="A113" s="56" t="s">
        <v>63</v>
      </c>
      <c r="B113" s="58">
        <f>B99</f>
        <v>3267</v>
      </c>
      <c r="C113" s="56" t="s">
        <v>2</v>
      </c>
      <c r="D113" s="57">
        <v>9.75</v>
      </c>
      <c r="G113" s="21"/>
    </row>
    <row r="114" spans="1:8">
      <c r="A114" s="56" t="s">
        <v>3</v>
      </c>
      <c r="B114" s="52">
        <f>B11</f>
        <v>1.32</v>
      </c>
      <c r="C114" s="56" t="s">
        <v>33</v>
      </c>
      <c r="D114" s="52">
        <v>7.0000000000000007E-2</v>
      </c>
      <c r="G114" s="21"/>
    </row>
    <row r="115" spans="1:8">
      <c r="A115" s="56" t="s">
        <v>5</v>
      </c>
      <c r="B115" s="52">
        <f>B12</f>
        <v>1.2030000000000001</v>
      </c>
      <c r="G115" s="21"/>
    </row>
    <row r="116" spans="1:8">
      <c r="A116" s="59" t="s">
        <v>43</v>
      </c>
      <c r="B116" s="59"/>
      <c r="G116" s="21"/>
    </row>
    <row r="117" spans="1:8">
      <c r="A117" s="227" t="s">
        <v>6</v>
      </c>
      <c r="B117" s="224" t="s">
        <v>64</v>
      </c>
      <c r="C117" s="60" t="s">
        <v>7</v>
      </c>
      <c r="D117" s="225" t="s">
        <v>65</v>
      </c>
      <c r="E117" s="226" t="s">
        <v>35</v>
      </c>
      <c r="F117" s="226"/>
      <c r="G117" s="1"/>
      <c r="H117" s="1"/>
    </row>
    <row r="118" spans="1:8">
      <c r="A118" s="227"/>
      <c r="B118" s="227"/>
      <c r="C118" s="61" t="s">
        <v>36</v>
      </c>
      <c r="D118" s="247"/>
      <c r="E118" s="226"/>
      <c r="F118" s="226"/>
      <c r="G118" s="1"/>
      <c r="H118" s="1"/>
    </row>
    <row r="119" spans="1:8">
      <c r="A119" s="227"/>
      <c r="B119" s="227"/>
      <c r="C119" s="62" t="s">
        <v>10</v>
      </c>
      <c r="D119" s="247"/>
      <c r="E119" s="226"/>
      <c r="F119" s="226"/>
      <c r="G119" s="1"/>
      <c r="H119" s="1"/>
    </row>
    <row r="120" spans="1:8">
      <c r="B120" s="63" t="s">
        <v>11</v>
      </c>
      <c r="C120" s="64" t="s">
        <v>37</v>
      </c>
      <c r="D120" s="63" t="s">
        <v>13</v>
      </c>
      <c r="E120" s="65" t="s">
        <v>38</v>
      </c>
    </row>
    <row r="121" spans="1:8" ht="13.5" thickBot="1">
      <c r="A121" s="10"/>
      <c r="B121" s="66">
        <v>2.2999999999999998</v>
      </c>
      <c r="C121" s="67">
        <f>((B113*D113*D114*B114*100)/178.3*1)^(1/3)</f>
        <v>11.818384794927264</v>
      </c>
      <c r="D121" s="68">
        <v>45</v>
      </c>
      <c r="E121" s="68">
        <f>1.06*B113*D113*B114*D114*B115</f>
        <v>3753.1611657540002</v>
      </c>
    </row>
    <row r="122" spans="1:8" ht="15" thickBot="1">
      <c r="A122" s="196" t="s">
        <v>104</v>
      </c>
      <c r="B122" s="69">
        <f>(B121+(D121/C121))*E121</f>
        <v>22922.908140544434</v>
      </c>
      <c r="C122" s="70" t="s">
        <v>118</v>
      </c>
      <c r="E122" s="195">
        <f>(B122)*1.2</f>
        <v>27507.489768653319</v>
      </c>
      <c r="F122" s="71"/>
    </row>
    <row r="123" spans="1:8" ht="6" customHeight="1">
      <c r="A123" s="72"/>
      <c r="B123" s="72"/>
      <c r="C123" s="72"/>
      <c r="D123" s="72"/>
      <c r="E123" s="72"/>
      <c r="F123" s="72"/>
    </row>
    <row r="124" spans="1:8" ht="8.1" customHeight="1">
      <c r="A124" s="73"/>
      <c r="B124" s="73"/>
      <c r="C124" s="73"/>
      <c r="D124" s="73"/>
      <c r="E124" s="73"/>
      <c r="F124" s="73"/>
    </row>
    <row r="125" spans="1:8" ht="6" customHeight="1">
      <c r="A125" s="54"/>
      <c r="B125" s="54"/>
      <c r="C125" s="54"/>
      <c r="D125" s="54"/>
      <c r="E125" s="54"/>
      <c r="F125" s="54"/>
    </row>
    <row r="126" spans="1:8">
      <c r="A126" s="76" t="s">
        <v>0</v>
      </c>
      <c r="B126" s="77">
        <v>2</v>
      </c>
      <c r="C126" s="76" t="s">
        <v>1</v>
      </c>
      <c r="D126" s="77">
        <v>35</v>
      </c>
      <c r="E126" s="73"/>
      <c r="F126" s="73"/>
      <c r="G126" s="21"/>
    </row>
    <row r="127" spans="1:8" ht="14.25">
      <c r="A127" s="56" t="s">
        <v>63</v>
      </c>
      <c r="B127" s="58">
        <f>B99</f>
        <v>3267</v>
      </c>
      <c r="C127" s="56" t="s">
        <v>2</v>
      </c>
      <c r="D127" s="57">
        <v>9.75</v>
      </c>
      <c r="G127" s="21"/>
    </row>
    <row r="128" spans="1:8">
      <c r="A128" s="56" t="s">
        <v>3</v>
      </c>
      <c r="B128" s="52">
        <f>B11</f>
        <v>1.32</v>
      </c>
      <c r="C128" s="56" t="s">
        <v>33</v>
      </c>
      <c r="D128" s="52">
        <v>1.4999999999999999E-2</v>
      </c>
      <c r="G128" s="21"/>
    </row>
    <row r="129" spans="1:8">
      <c r="A129" s="56" t="s">
        <v>5</v>
      </c>
      <c r="B129" s="52">
        <f>B101</f>
        <v>1.2030000000000001</v>
      </c>
      <c r="G129" s="21"/>
    </row>
    <row r="130" spans="1:8">
      <c r="A130" s="59" t="s">
        <v>44</v>
      </c>
      <c r="B130" s="59"/>
      <c r="G130" s="21"/>
    </row>
    <row r="131" spans="1:8">
      <c r="A131" s="227" t="s">
        <v>6</v>
      </c>
      <c r="B131" s="224" t="s">
        <v>64</v>
      </c>
      <c r="C131" s="60" t="s">
        <v>7</v>
      </c>
      <c r="D131" s="225" t="s">
        <v>65</v>
      </c>
      <c r="E131" s="226" t="s">
        <v>35</v>
      </c>
      <c r="F131" s="226"/>
      <c r="G131" s="1"/>
      <c r="H131" s="1"/>
    </row>
    <row r="132" spans="1:8">
      <c r="A132" s="227"/>
      <c r="B132" s="227"/>
      <c r="C132" s="61" t="s">
        <v>36</v>
      </c>
      <c r="D132" s="247"/>
      <c r="E132" s="226"/>
      <c r="F132" s="226"/>
      <c r="G132" s="1"/>
      <c r="H132" s="1"/>
    </row>
    <row r="133" spans="1:8">
      <c r="A133" s="227"/>
      <c r="B133" s="227"/>
      <c r="C133" s="62" t="s">
        <v>10</v>
      </c>
      <c r="D133" s="247"/>
      <c r="E133" s="226"/>
      <c r="F133" s="226"/>
      <c r="G133" s="1"/>
      <c r="H133" s="1"/>
    </row>
    <row r="134" spans="1:8">
      <c r="B134" s="63" t="s">
        <v>11</v>
      </c>
      <c r="C134" s="64" t="s">
        <v>37</v>
      </c>
      <c r="D134" s="63" t="s">
        <v>13</v>
      </c>
      <c r="E134" s="65" t="s">
        <v>38</v>
      </c>
    </row>
    <row r="135" spans="1:8" ht="13.5" thickBot="1">
      <c r="A135" s="10"/>
      <c r="B135" s="66">
        <f>B126</f>
        <v>2</v>
      </c>
      <c r="C135" s="67">
        <f>((B127*D127*D128*B128*100)/(178.3*B129))^(1/3)</f>
        <v>6.6496786253518199</v>
      </c>
      <c r="D135" s="68">
        <f>D126</f>
        <v>35</v>
      </c>
      <c r="E135" s="68">
        <f>1.06*B127*D127*B128*D128*B129</f>
        <v>804.24882123300006</v>
      </c>
    </row>
    <row r="136" spans="1:8" ht="15" thickBot="1">
      <c r="A136" s="196" t="s">
        <v>104</v>
      </c>
      <c r="B136" s="69">
        <f>(B135+(D135/C135))*E135</f>
        <v>5841.5907480242731</v>
      </c>
      <c r="C136" s="70" t="s">
        <v>118</v>
      </c>
      <c r="E136" s="195">
        <f>(B136)*1.2</f>
        <v>7009.9088976291278</v>
      </c>
      <c r="F136" s="71"/>
    </row>
    <row r="137" spans="1:8" ht="6" customHeight="1">
      <c r="A137" s="72"/>
      <c r="B137" s="72"/>
      <c r="C137" s="72"/>
      <c r="D137" s="72"/>
      <c r="E137" s="72"/>
      <c r="F137" s="72"/>
    </row>
    <row r="138" spans="1:8" ht="6" customHeight="1">
      <c r="A138" s="73"/>
      <c r="B138" s="73"/>
      <c r="C138" s="73"/>
      <c r="D138" s="73"/>
      <c r="E138" s="73"/>
      <c r="F138" s="73"/>
    </row>
    <row r="139" spans="1:8" ht="6" customHeight="1">
      <c r="A139" s="73"/>
      <c r="B139" s="73"/>
      <c r="C139" s="73"/>
      <c r="D139" s="73"/>
      <c r="E139" s="73"/>
      <c r="F139" s="73"/>
    </row>
    <row r="140" spans="1:8" ht="6" customHeight="1">
      <c r="A140" s="73"/>
      <c r="B140" s="73"/>
      <c r="C140" s="73"/>
      <c r="D140" s="73"/>
      <c r="E140" s="73"/>
      <c r="F140" s="73"/>
    </row>
    <row r="141" spans="1:8" ht="6" customHeight="1">
      <c r="A141" s="73"/>
      <c r="B141" s="73"/>
      <c r="C141" s="73"/>
      <c r="D141" s="73"/>
      <c r="E141" s="73"/>
      <c r="F141" s="73"/>
    </row>
    <row r="142" spans="1:8" ht="6" customHeight="1">
      <c r="A142" s="73"/>
      <c r="B142" s="73"/>
      <c r="C142" s="73"/>
      <c r="D142" s="73"/>
      <c r="E142" s="73"/>
      <c r="F142" s="73"/>
    </row>
    <row r="143" spans="1:8" ht="6" customHeight="1">
      <c r="A143" s="73"/>
      <c r="B143" s="73"/>
      <c r="C143" s="73"/>
      <c r="D143" s="73"/>
      <c r="E143" s="73"/>
      <c r="F143" s="73"/>
    </row>
    <row r="144" spans="1:8" ht="6" customHeight="1">
      <c r="A144" s="73"/>
      <c r="B144" s="73"/>
      <c r="C144" s="73"/>
      <c r="D144" s="73"/>
      <c r="E144" s="73"/>
      <c r="F144" s="73"/>
    </row>
    <row r="145" spans="1:8" ht="6" customHeight="1">
      <c r="A145" s="73"/>
      <c r="B145" s="73"/>
      <c r="C145" s="73"/>
      <c r="D145" s="73"/>
      <c r="E145" s="73"/>
      <c r="F145" s="73"/>
    </row>
    <row r="146" spans="1:8" ht="6" customHeight="1">
      <c r="A146" s="73"/>
      <c r="B146" s="73"/>
      <c r="C146" s="73"/>
      <c r="D146" s="73"/>
      <c r="E146" s="73"/>
      <c r="F146" s="73"/>
    </row>
    <row r="147" spans="1:8" ht="6" customHeight="1">
      <c r="A147" s="73"/>
      <c r="B147" s="73"/>
      <c r="C147" s="73"/>
      <c r="D147" s="73"/>
      <c r="E147" s="73"/>
      <c r="F147" s="73"/>
    </row>
    <row r="148" spans="1:8" ht="6" customHeight="1">
      <c r="A148" s="73"/>
      <c r="B148" s="73"/>
      <c r="C148" s="73"/>
      <c r="D148" s="73"/>
      <c r="E148" s="73"/>
      <c r="F148" s="73"/>
    </row>
    <row r="149" spans="1:8" ht="6" customHeight="1">
      <c r="A149" s="73"/>
      <c r="B149" s="73"/>
      <c r="C149" s="73"/>
      <c r="D149" s="73"/>
      <c r="E149" s="73"/>
      <c r="F149" s="73"/>
    </row>
    <row r="150" spans="1:8" ht="6" customHeight="1">
      <c r="A150" s="73"/>
      <c r="B150" s="73"/>
      <c r="C150" s="73"/>
      <c r="D150" s="73"/>
      <c r="E150" s="73"/>
      <c r="F150" s="73"/>
    </row>
    <row r="151" spans="1:8" ht="6" customHeight="1">
      <c r="A151" s="73"/>
      <c r="B151" s="73"/>
      <c r="C151" s="73"/>
      <c r="D151" s="73"/>
      <c r="E151" s="73"/>
      <c r="F151" s="73"/>
    </row>
    <row r="152" spans="1:8" ht="6" customHeight="1">
      <c r="A152" s="73"/>
      <c r="B152" s="73"/>
      <c r="C152" s="73"/>
      <c r="D152" s="73"/>
      <c r="E152" s="73"/>
      <c r="F152" s="73"/>
    </row>
    <row r="153" spans="1:8" ht="6" customHeight="1">
      <c r="A153" s="73"/>
      <c r="B153" s="73"/>
      <c r="C153" s="73"/>
      <c r="D153" s="73"/>
      <c r="E153" s="73"/>
      <c r="F153" s="73"/>
    </row>
    <row r="154" spans="1:8" ht="9" customHeight="1" thickBot="1">
      <c r="A154" s="73"/>
      <c r="B154" s="73"/>
      <c r="C154" s="73"/>
      <c r="D154" s="73"/>
      <c r="E154" s="73"/>
      <c r="F154" s="73"/>
    </row>
    <row r="155" spans="1:8" ht="18.75" customHeight="1" thickBot="1">
      <c r="A155" s="221" t="str">
        <f>A6</f>
        <v>ΕΚΘΕΣΙΑΚΟ ΚΕΝΤΡΟ  (3.267,00 m2 )</v>
      </c>
      <c r="B155" s="222"/>
      <c r="C155" s="223"/>
      <c r="D155" s="53"/>
      <c r="E155" s="53"/>
      <c r="F155" s="53"/>
      <c r="H155" s="13"/>
    </row>
    <row r="156" spans="1:8" ht="6" customHeight="1">
      <c r="A156" s="73"/>
      <c r="B156" s="73"/>
      <c r="C156" s="73"/>
      <c r="D156" s="73"/>
      <c r="E156" s="73"/>
      <c r="F156" s="73"/>
    </row>
    <row r="157" spans="1:8" ht="6" customHeight="1">
      <c r="A157" s="54"/>
      <c r="B157" s="54"/>
      <c r="C157" s="54"/>
      <c r="D157" s="54"/>
      <c r="E157" s="54"/>
      <c r="F157" s="54"/>
    </row>
    <row r="158" spans="1:8">
      <c r="A158" s="76" t="s">
        <v>0</v>
      </c>
      <c r="B158" s="77">
        <v>2</v>
      </c>
      <c r="C158" s="76" t="s">
        <v>1</v>
      </c>
      <c r="D158" s="77">
        <v>35</v>
      </c>
      <c r="E158" s="73"/>
      <c r="F158" s="73"/>
      <c r="G158" s="21"/>
    </row>
    <row r="159" spans="1:8" ht="14.25">
      <c r="A159" s="56" t="s">
        <v>63</v>
      </c>
      <c r="B159" s="58">
        <f>B99</f>
        <v>3267</v>
      </c>
      <c r="C159" s="56" t="s">
        <v>2</v>
      </c>
      <c r="D159" s="57">
        <v>9.75</v>
      </c>
      <c r="G159" s="21"/>
    </row>
    <row r="160" spans="1:8">
      <c r="A160" s="56" t="s">
        <v>3</v>
      </c>
      <c r="B160" s="52">
        <f>B11</f>
        <v>1.32</v>
      </c>
      <c r="C160" s="56" t="s">
        <v>33</v>
      </c>
      <c r="D160" s="52">
        <v>5.0000000000000001E-3</v>
      </c>
      <c r="G160" s="21"/>
    </row>
    <row r="161" spans="1:8">
      <c r="A161" s="56" t="s">
        <v>5</v>
      </c>
      <c r="B161" s="52">
        <f>B101</f>
        <v>1.2030000000000001</v>
      </c>
      <c r="G161" s="21"/>
    </row>
    <row r="162" spans="1:8">
      <c r="A162" s="59" t="s">
        <v>58</v>
      </c>
      <c r="B162" s="59"/>
      <c r="G162" s="21"/>
    </row>
    <row r="163" spans="1:8">
      <c r="A163" s="227" t="s">
        <v>6</v>
      </c>
      <c r="B163" s="224" t="s">
        <v>64</v>
      </c>
      <c r="C163" s="60" t="s">
        <v>7</v>
      </c>
      <c r="D163" s="225" t="s">
        <v>65</v>
      </c>
      <c r="E163" s="226" t="s">
        <v>35</v>
      </c>
      <c r="F163" s="226"/>
      <c r="G163" s="1"/>
      <c r="H163" s="1"/>
    </row>
    <row r="164" spans="1:8">
      <c r="A164" s="227"/>
      <c r="B164" s="227"/>
      <c r="C164" s="61" t="s">
        <v>36</v>
      </c>
      <c r="D164" s="247"/>
      <c r="E164" s="226"/>
      <c r="F164" s="226"/>
      <c r="G164" s="1"/>
      <c r="H164" s="1"/>
    </row>
    <row r="165" spans="1:8">
      <c r="A165" s="227"/>
      <c r="B165" s="227"/>
      <c r="C165" s="62" t="s">
        <v>10</v>
      </c>
      <c r="D165" s="247"/>
      <c r="E165" s="226"/>
      <c r="F165" s="226"/>
      <c r="G165" s="1"/>
      <c r="H165" s="1"/>
    </row>
    <row r="166" spans="1:8">
      <c r="B166" s="63" t="s">
        <v>11</v>
      </c>
      <c r="C166" s="64" t="s">
        <v>37</v>
      </c>
      <c r="D166" s="63" t="s">
        <v>13</v>
      </c>
      <c r="E166" s="65" t="s">
        <v>38</v>
      </c>
    </row>
    <row r="167" spans="1:8" ht="13.5" thickBot="1">
      <c r="A167" s="10"/>
      <c r="B167" s="66">
        <f>B158</f>
        <v>2</v>
      </c>
      <c r="C167" s="67">
        <f>((B159*D159*D160*B160*100)/(178.3*B161))^(1/3)</f>
        <v>4.6106296456961138</v>
      </c>
      <c r="D167" s="68">
        <f>D158</f>
        <v>35</v>
      </c>
      <c r="E167" s="68">
        <f>1.06*B159*D159*B160*D160*B161</f>
        <v>268.08294041100004</v>
      </c>
    </row>
    <row r="168" spans="1:8" ht="15" thickBot="1">
      <c r="A168" s="196" t="s">
        <v>104</v>
      </c>
      <c r="B168" s="69">
        <f>(B167+(D167/C167))*E167</f>
        <v>2571.2247850095582</v>
      </c>
      <c r="C168" s="70" t="s">
        <v>118</v>
      </c>
      <c r="E168" s="195">
        <f>(B168)*1.2</f>
        <v>3085.4697420114699</v>
      </c>
      <c r="F168" s="71"/>
    </row>
    <row r="169" spans="1:8" ht="6" customHeight="1">
      <c r="A169" s="72"/>
      <c r="B169" s="72"/>
      <c r="C169" s="72"/>
      <c r="D169" s="72"/>
      <c r="E169" s="72"/>
      <c r="F169" s="72"/>
    </row>
    <row r="170" spans="1:8" ht="6" customHeight="1">
      <c r="A170" s="73"/>
      <c r="B170" s="73"/>
      <c r="C170" s="73"/>
      <c r="D170" s="73"/>
      <c r="E170" s="73"/>
      <c r="F170" s="73"/>
    </row>
    <row r="171" spans="1:8" ht="6" customHeight="1">
      <c r="A171" s="54"/>
      <c r="B171" s="54"/>
      <c r="C171" s="54"/>
      <c r="D171" s="54"/>
      <c r="E171" s="54"/>
      <c r="F171" s="54"/>
    </row>
    <row r="172" spans="1:8">
      <c r="A172" s="76" t="s">
        <v>0</v>
      </c>
      <c r="B172" s="77">
        <v>2</v>
      </c>
      <c r="C172" s="76" t="s">
        <v>1</v>
      </c>
      <c r="D172" s="77">
        <v>35</v>
      </c>
      <c r="E172" s="73"/>
      <c r="F172" s="73"/>
      <c r="G172" s="21"/>
    </row>
    <row r="173" spans="1:8" ht="14.25">
      <c r="A173" s="56" t="s">
        <v>63</v>
      </c>
      <c r="B173" s="58">
        <f>B85</f>
        <v>3267</v>
      </c>
      <c r="C173" s="56" t="s">
        <v>2</v>
      </c>
      <c r="D173" s="57">
        <v>9.75</v>
      </c>
      <c r="G173" s="21"/>
    </row>
    <row r="174" spans="1:8">
      <c r="A174" s="56" t="s">
        <v>3</v>
      </c>
      <c r="B174" s="126">
        <f>B11</f>
        <v>1.32</v>
      </c>
      <c r="C174" s="56" t="s">
        <v>33</v>
      </c>
      <c r="D174" s="52">
        <v>0.01</v>
      </c>
      <c r="G174" s="21"/>
    </row>
    <row r="175" spans="1:8">
      <c r="A175" s="56" t="s">
        <v>5</v>
      </c>
      <c r="B175" s="52">
        <f>B87</f>
        <v>1.2030000000000001</v>
      </c>
      <c r="G175" s="21"/>
    </row>
    <row r="176" spans="1:8">
      <c r="A176" s="59" t="s">
        <v>120</v>
      </c>
      <c r="B176" s="59"/>
      <c r="G176" s="21"/>
    </row>
    <row r="177" spans="1:8">
      <c r="A177" s="227" t="s">
        <v>6</v>
      </c>
      <c r="B177" s="224" t="s">
        <v>64</v>
      </c>
      <c r="C177" s="60" t="s">
        <v>7</v>
      </c>
      <c r="D177" s="225" t="s">
        <v>65</v>
      </c>
      <c r="E177" s="226" t="s">
        <v>35</v>
      </c>
      <c r="F177" s="226"/>
      <c r="G177" s="1"/>
      <c r="H177" s="1"/>
    </row>
    <row r="178" spans="1:8">
      <c r="A178" s="227"/>
      <c r="B178" s="227"/>
      <c r="C178" s="61" t="s">
        <v>36</v>
      </c>
      <c r="D178" s="247"/>
      <c r="E178" s="226"/>
      <c r="F178" s="226"/>
      <c r="G178" s="1"/>
      <c r="H178" s="1"/>
    </row>
    <row r="179" spans="1:8">
      <c r="A179" s="227"/>
      <c r="B179" s="227"/>
      <c r="C179" s="62" t="s">
        <v>10</v>
      </c>
      <c r="D179" s="247"/>
      <c r="E179" s="226"/>
      <c r="F179" s="226"/>
      <c r="G179" s="1"/>
      <c r="H179" s="1"/>
    </row>
    <row r="180" spans="1:8">
      <c r="B180" s="63" t="s">
        <v>11</v>
      </c>
      <c r="C180" s="64" t="s">
        <v>37</v>
      </c>
      <c r="D180" s="63" t="s">
        <v>13</v>
      </c>
      <c r="E180" s="65" t="s">
        <v>38</v>
      </c>
    </row>
    <row r="181" spans="1:8" ht="13.5" thickBot="1">
      <c r="A181" s="10"/>
      <c r="B181" s="66">
        <f>B172</f>
        <v>2</v>
      </c>
      <c r="C181" s="67">
        <f>((B173*D173*D174*B174*100)/(178.3*B175))^(1/3)</f>
        <v>5.8090293438818756</v>
      </c>
      <c r="D181" s="68">
        <f>D172</f>
        <v>35</v>
      </c>
      <c r="E181" s="68">
        <f>1.06*B173*D173*B174*D174*B175</f>
        <v>536.16588082200008</v>
      </c>
    </row>
    <row r="182" spans="1:8" ht="15" thickBot="1">
      <c r="A182" s="196" t="s">
        <v>104</v>
      </c>
      <c r="B182" s="69">
        <f>(B181+(D181/C181))*E181</f>
        <v>4302.7864069685793</v>
      </c>
      <c r="C182" s="70" t="s">
        <v>118</v>
      </c>
      <c r="E182" s="195">
        <f>(B182)*1.2</f>
        <v>5163.3436883622953</v>
      </c>
      <c r="F182" s="71"/>
    </row>
    <row r="183" spans="1:8" ht="6" customHeight="1">
      <c r="A183" s="72"/>
      <c r="B183" s="72"/>
      <c r="C183" s="72"/>
      <c r="D183" s="72"/>
      <c r="E183" s="72"/>
      <c r="F183" s="72"/>
    </row>
    <row r="184" spans="1:8" ht="6" customHeight="1">
      <c r="A184" s="73"/>
      <c r="B184" s="73"/>
      <c r="C184" s="73"/>
      <c r="D184" s="73"/>
      <c r="E184" s="73"/>
      <c r="F184" s="73"/>
    </row>
    <row r="185" spans="1:8" ht="6" customHeight="1">
      <c r="A185" s="54"/>
      <c r="B185" s="54"/>
      <c r="C185" s="54"/>
      <c r="D185" s="54"/>
      <c r="E185" s="54"/>
      <c r="F185" s="54"/>
    </row>
    <row r="186" spans="1:8">
      <c r="A186" s="76" t="s">
        <v>0</v>
      </c>
      <c r="B186" s="77">
        <v>2</v>
      </c>
      <c r="C186" s="76" t="s">
        <v>1</v>
      </c>
      <c r="D186" s="77">
        <v>35</v>
      </c>
      <c r="E186" s="73"/>
      <c r="F186" s="73"/>
      <c r="G186" s="21"/>
    </row>
    <row r="187" spans="1:8" ht="14.25">
      <c r="A187" s="56" t="s">
        <v>63</v>
      </c>
      <c r="B187" s="58">
        <f>B99</f>
        <v>3267</v>
      </c>
      <c r="C187" s="56" t="s">
        <v>2</v>
      </c>
      <c r="D187" s="57">
        <v>9.75</v>
      </c>
      <c r="G187" s="21"/>
    </row>
    <row r="188" spans="1:8">
      <c r="A188" s="56" t="s">
        <v>3</v>
      </c>
      <c r="B188" s="126">
        <f>B25</f>
        <v>1.32</v>
      </c>
      <c r="C188" s="56" t="s">
        <v>33</v>
      </c>
      <c r="D188" s="52">
        <v>1.4999999999999999E-2</v>
      </c>
      <c r="G188" s="21"/>
    </row>
    <row r="189" spans="1:8">
      <c r="A189" s="56" t="s">
        <v>5</v>
      </c>
      <c r="B189" s="52">
        <f>B101</f>
        <v>1.2030000000000001</v>
      </c>
      <c r="G189" s="21"/>
    </row>
    <row r="190" spans="1:8">
      <c r="A190" s="59" t="s">
        <v>121</v>
      </c>
      <c r="B190" s="59"/>
      <c r="G190" s="21"/>
    </row>
    <row r="191" spans="1:8">
      <c r="A191" s="227" t="s">
        <v>6</v>
      </c>
      <c r="B191" s="224" t="s">
        <v>64</v>
      </c>
      <c r="C191" s="60" t="s">
        <v>7</v>
      </c>
      <c r="D191" s="225" t="s">
        <v>65</v>
      </c>
      <c r="E191" s="226" t="s">
        <v>35</v>
      </c>
      <c r="F191" s="226"/>
      <c r="G191" s="1"/>
      <c r="H191" s="1"/>
    </row>
    <row r="192" spans="1:8">
      <c r="A192" s="227"/>
      <c r="B192" s="227"/>
      <c r="C192" s="61" t="s">
        <v>36</v>
      </c>
      <c r="D192" s="247"/>
      <c r="E192" s="226"/>
      <c r="F192" s="226"/>
      <c r="G192" s="1"/>
      <c r="H192" s="1"/>
    </row>
    <row r="193" spans="1:8">
      <c r="A193" s="227"/>
      <c r="B193" s="227"/>
      <c r="C193" s="62" t="s">
        <v>10</v>
      </c>
      <c r="D193" s="247"/>
      <c r="E193" s="226"/>
      <c r="F193" s="226"/>
      <c r="G193" s="1"/>
      <c r="H193" s="1"/>
    </row>
    <row r="194" spans="1:8">
      <c r="B194" s="63" t="s">
        <v>11</v>
      </c>
      <c r="C194" s="64" t="s">
        <v>37</v>
      </c>
      <c r="D194" s="63" t="s">
        <v>13</v>
      </c>
      <c r="E194" s="65" t="s">
        <v>38</v>
      </c>
    </row>
    <row r="195" spans="1:8" ht="13.5" thickBot="1">
      <c r="A195" s="10"/>
      <c r="B195" s="66">
        <f>B186</f>
        <v>2</v>
      </c>
      <c r="C195" s="67">
        <f>((B187*D187*D188*B188*100)/(178.3*B189))^(1/3)</f>
        <v>6.6496786253518199</v>
      </c>
      <c r="D195" s="68">
        <f>D186</f>
        <v>35</v>
      </c>
      <c r="E195" s="68">
        <f>1.06*B187*D187*B188*D188*B189</f>
        <v>804.24882123300006</v>
      </c>
    </row>
    <row r="196" spans="1:8" ht="15" thickBot="1">
      <c r="A196" s="196" t="s">
        <v>104</v>
      </c>
      <c r="B196" s="69">
        <f>(B195+(D195/C195))*E195</f>
        <v>5841.5907480242731</v>
      </c>
      <c r="C196" s="70" t="s">
        <v>118</v>
      </c>
      <c r="E196" s="195">
        <f>(B196)*1.2</f>
        <v>7009.9088976291278</v>
      </c>
      <c r="F196" s="71"/>
    </row>
    <row r="197" spans="1:8" ht="6" customHeight="1">
      <c r="A197" s="72"/>
      <c r="B197" s="72"/>
      <c r="C197" s="72"/>
      <c r="D197" s="72"/>
      <c r="E197" s="72"/>
      <c r="F197" s="72"/>
    </row>
    <row r="198" spans="1:8" ht="6" customHeight="1">
      <c r="A198" s="73"/>
      <c r="B198" s="73"/>
      <c r="C198" s="73"/>
      <c r="D198" s="73"/>
      <c r="E198" s="73"/>
      <c r="F198" s="73"/>
    </row>
    <row r="199" spans="1:8" ht="6" customHeight="1">
      <c r="A199" s="54"/>
      <c r="B199" s="54"/>
      <c r="C199" s="54"/>
      <c r="D199" s="54"/>
      <c r="E199" s="54"/>
      <c r="F199" s="54"/>
    </row>
    <row r="200" spans="1:8">
      <c r="A200" s="76" t="s">
        <v>0</v>
      </c>
      <c r="B200" s="77">
        <v>2</v>
      </c>
      <c r="C200" s="76" t="s">
        <v>1</v>
      </c>
      <c r="D200" s="77">
        <v>35</v>
      </c>
      <c r="E200" s="73"/>
      <c r="F200" s="73"/>
      <c r="G200" s="21"/>
    </row>
    <row r="201" spans="1:8" ht="14.25">
      <c r="A201" s="56" t="s">
        <v>63</v>
      </c>
      <c r="B201" s="58">
        <f>B99</f>
        <v>3267</v>
      </c>
      <c r="C201" s="56" t="s">
        <v>2</v>
      </c>
      <c r="D201" s="57">
        <v>9.75</v>
      </c>
      <c r="G201" s="21"/>
    </row>
    <row r="202" spans="1:8">
      <c r="A202" s="56" t="s">
        <v>3</v>
      </c>
      <c r="B202" s="52">
        <f>B11</f>
        <v>1.32</v>
      </c>
      <c r="C202" s="56" t="s">
        <v>33</v>
      </c>
      <c r="D202" s="52">
        <v>0.02</v>
      </c>
      <c r="G202" s="21"/>
    </row>
    <row r="203" spans="1:8">
      <c r="A203" s="56" t="s">
        <v>5</v>
      </c>
      <c r="B203" s="52">
        <f>B101</f>
        <v>1.2030000000000001</v>
      </c>
      <c r="G203" s="21"/>
    </row>
    <row r="204" spans="1:8">
      <c r="A204" s="59" t="s">
        <v>83</v>
      </c>
      <c r="B204" s="59"/>
      <c r="G204" s="21"/>
    </row>
    <row r="205" spans="1:8">
      <c r="A205" s="227" t="s">
        <v>6</v>
      </c>
      <c r="B205" s="224" t="s">
        <v>64</v>
      </c>
      <c r="C205" s="60" t="s">
        <v>7</v>
      </c>
      <c r="D205" s="225" t="s">
        <v>65</v>
      </c>
      <c r="E205" s="226" t="s">
        <v>35</v>
      </c>
      <c r="F205" s="226"/>
      <c r="G205" s="1"/>
      <c r="H205" s="1"/>
    </row>
    <row r="206" spans="1:8">
      <c r="A206" s="227"/>
      <c r="B206" s="227"/>
      <c r="C206" s="61" t="s">
        <v>36</v>
      </c>
      <c r="D206" s="247"/>
      <c r="E206" s="226"/>
      <c r="F206" s="226"/>
      <c r="G206" s="1"/>
      <c r="H206" s="1"/>
    </row>
    <row r="207" spans="1:8">
      <c r="A207" s="227"/>
      <c r="B207" s="227"/>
      <c r="C207" s="62" t="s">
        <v>10</v>
      </c>
      <c r="D207" s="247"/>
      <c r="E207" s="226"/>
      <c r="F207" s="226"/>
      <c r="G207" s="1"/>
      <c r="H207" s="1"/>
    </row>
    <row r="208" spans="1:8">
      <c r="B208" s="63" t="s">
        <v>11</v>
      </c>
      <c r="C208" s="64" t="s">
        <v>37</v>
      </c>
      <c r="D208" s="63" t="s">
        <v>13</v>
      </c>
      <c r="E208" s="65" t="s">
        <v>38</v>
      </c>
    </row>
    <row r="209" spans="1:8" ht="13.5" thickBot="1">
      <c r="A209" s="10"/>
      <c r="B209" s="66">
        <f>B200</f>
        <v>2</v>
      </c>
      <c r="C209" s="67">
        <f>((B201*D201*D202*B202*100)/(178.3*B203))^(1/3)</f>
        <v>7.3189183498137789</v>
      </c>
      <c r="D209" s="68">
        <f>D200</f>
        <v>35</v>
      </c>
      <c r="E209" s="68">
        <f>1.06*B201*D201*B202*D202*B203</f>
        <v>1072.3317616440002</v>
      </c>
    </row>
    <row r="210" spans="1:8" ht="15" thickBot="1">
      <c r="A210" s="196" t="s">
        <v>104</v>
      </c>
      <c r="B210" s="69">
        <f>(B209+(D209/C209))*E209</f>
        <v>7272.6906256117954</v>
      </c>
      <c r="C210" s="70" t="s">
        <v>118</v>
      </c>
      <c r="E210" s="195">
        <f>(B210)*1.2</f>
        <v>8727.2287507341534</v>
      </c>
      <c r="F210" s="71"/>
    </row>
    <row r="211" spans="1:8" ht="6" customHeight="1">
      <c r="A211" s="72"/>
      <c r="B211" s="72"/>
      <c r="C211" s="72"/>
      <c r="D211" s="72"/>
      <c r="E211" s="72"/>
      <c r="F211" s="72"/>
    </row>
    <row r="212" spans="1:8" ht="6" customHeight="1">
      <c r="A212" s="73"/>
      <c r="B212" s="73"/>
      <c r="C212" s="73"/>
      <c r="D212" s="73"/>
      <c r="E212" s="73"/>
      <c r="F212" s="73"/>
    </row>
    <row r="213" spans="1:8" ht="6" customHeight="1">
      <c r="A213" s="73"/>
      <c r="B213" s="73"/>
      <c r="C213" s="73"/>
      <c r="D213" s="73"/>
      <c r="E213" s="73"/>
      <c r="F213" s="73"/>
    </row>
    <row r="214" spans="1:8" ht="6" customHeight="1">
      <c r="A214" s="73"/>
      <c r="B214" s="73"/>
      <c r="C214" s="73"/>
      <c r="D214" s="73"/>
      <c r="E214" s="73"/>
      <c r="F214" s="73"/>
    </row>
    <row r="215" spans="1:8" ht="6" customHeight="1">
      <c r="A215" s="73"/>
      <c r="B215" s="73"/>
      <c r="C215" s="73"/>
      <c r="D215" s="73"/>
      <c r="E215" s="73"/>
      <c r="F215" s="73"/>
    </row>
    <row r="216" spans="1:8" ht="9.9499999999999993" customHeight="1">
      <c r="A216" s="73"/>
      <c r="B216" s="73"/>
      <c r="C216" s="73"/>
      <c r="D216" s="73"/>
      <c r="E216" s="73"/>
      <c r="F216" s="73"/>
    </row>
    <row r="217" spans="1:8" ht="9.9499999999999993" customHeight="1">
      <c r="A217" s="73"/>
      <c r="B217" s="73"/>
      <c r="C217" s="73"/>
      <c r="D217" s="73"/>
      <c r="E217" s="73"/>
      <c r="F217" s="73"/>
    </row>
    <row r="218" spans="1:8" ht="9.9499999999999993" customHeight="1">
      <c r="A218" s="73"/>
      <c r="B218" s="73"/>
      <c r="C218" s="73"/>
      <c r="D218" s="73"/>
      <c r="E218" s="73"/>
      <c r="F218" s="73"/>
    </row>
    <row r="219" spans="1:8" ht="9.9499999999999993" customHeight="1">
      <c r="A219" s="73"/>
      <c r="B219" s="73"/>
      <c r="C219" s="73"/>
      <c r="D219" s="73"/>
      <c r="E219" s="73"/>
      <c r="F219" s="73"/>
    </row>
    <row r="220" spans="1:8" ht="9.9499999999999993" customHeight="1">
      <c r="A220" s="73"/>
      <c r="B220" s="73"/>
      <c r="C220" s="73"/>
      <c r="D220" s="73"/>
      <c r="E220" s="73"/>
      <c r="F220" s="73"/>
    </row>
    <row r="221" spans="1:8" ht="9.9499999999999993" customHeight="1">
      <c r="A221" s="73"/>
      <c r="B221" s="73"/>
      <c r="C221" s="73"/>
      <c r="D221" s="73"/>
      <c r="E221" s="73"/>
      <c r="F221" s="73"/>
    </row>
    <row r="222" spans="1:8" ht="9.9499999999999993" customHeight="1">
      <c r="A222" s="73"/>
      <c r="B222" s="73"/>
      <c r="C222" s="73"/>
      <c r="D222" s="73"/>
      <c r="E222" s="73"/>
      <c r="F222" s="73"/>
    </row>
    <row r="223" spans="1:8" ht="7.5" customHeight="1" thickBot="1">
      <c r="A223" s="73"/>
      <c r="B223" s="73"/>
      <c r="C223" s="73"/>
      <c r="D223" s="73"/>
      <c r="E223" s="73"/>
      <c r="F223" s="73"/>
    </row>
    <row r="224" spans="1:8" ht="18.75" customHeight="1" thickBot="1">
      <c r="A224" s="221" t="str">
        <f>A6</f>
        <v>ΕΚΘΕΣΙΑΚΟ ΚΕΝΤΡΟ  (3.267,00 m2 )</v>
      </c>
      <c r="B224" s="222"/>
      <c r="C224" s="223"/>
      <c r="D224" s="53"/>
      <c r="E224" s="53"/>
      <c r="F224" s="53"/>
      <c r="H224" s="13"/>
    </row>
    <row r="225" spans="1:8" ht="5.0999999999999996" customHeight="1"/>
    <row r="226" spans="1:8" ht="6" customHeight="1">
      <c r="A226" s="54"/>
      <c r="B226" s="54"/>
      <c r="C226" s="54"/>
      <c r="D226" s="54"/>
      <c r="E226" s="54"/>
      <c r="F226" s="54"/>
    </row>
    <row r="227" spans="1:8">
      <c r="A227" s="56" t="s">
        <v>0</v>
      </c>
      <c r="B227" s="57">
        <v>2</v>
      </c>
      <c r="C227" s="56" t="s">
        <v>1</v>
      </c>
      <c r="D227" s="57">
        <v>35</v>
      </c>
      <c r="G227" s="21"/>
    </row>
    <row r="228" spans="1:8" ht="14.25">
      <c r="A228" s="56" t="s">
        <v>63</v>
      </c>
      <c r="B228" s="58">
        <f>B10</f>
        <v>3267</v>
      </c>
      <c r="C228" s="56" t="s">
        <v>2</v>
      </c>
      <c r="D228" s="57">
        <v>9.75</v>
      </c>
      <c r="G228" s="21"/>
    </row>
    <row r="229" spans="1:8">
      <c r="A229" s="56" t="s">
        <v>3</v>
      </c>
      <c r="B229" s="52">
        <f>B11</f>
        <v>1.32</v>
      </c>
      <c r="C229" s="56" t="s">
        <v>33</v>
      </c>
      <c r="D229" s="52">
        <v>0.01</v>
      </c>
      <c r="G229" s="21"/>
    </row>
    <row r="230" spans="1:8">
      <c r="A230" s="56" t="s">
        <v>5</v>
      </c>
      <c r="B230" s="52">
        <f>B12</f>
        <v>1.2030000000000001</v>
      </c>
      <c r="G230" s="21"/>
    </row>
    <row r="231" spans="1:8">
      <c r="A231" s="59" t="s">
        <v>45</v>
      </c>
      <c r="B231" s="59"/>
      <c r="G231" s="21"/>
    </row>
    <row r="232" spans="1:8">
      <c r="A232" s="227" t="s">
        <v>6</v>
      </c>
      <c r="B232" s="224" t="s">
        <v>64</v>
      </c>
      <c r="C232" s="60" t="s">
        <v>7</v>
      </c>
      <c r="D232" s="225" t="s">
        <v>65</v>
      </c>
      <c r="E232" s="226" t="s">
        <v>35</v>
      </c>
      <c r="F232" s="226"/>
      <c r="G232" s="1"/>
      <c r="H232" s="1"/>
    </row>
    <row r="233" spans="1:8">
      <c r="A233" s="227"/>
      <c r="B233" s="227"/>
      <c r="C233" s="61" t="s">
        <v>36</v>
      </c>
      <c r="D233" s="247"/>
      <c r="E233" s="226"/>
      <c r="F233" s="226"/>
      <c r="G233" s="1"/>
      <c r="H233" s="1"/>
    </row>
    <row r="234" spans="1:8">
      <c r="A234" s="227"/>
      <c r="B234" s="227"/>
      <c r="C234" s="62" t="s">
        <v>10</v>
      </c>
      <c r="D234" s="247"/>
      <c r="E234" s="226"/>
      <c r="F234" s="226"/>
      <c r="G234" s="1"/>
      <c r="H234" s="1"/>
    </row>
    <row r="235" spans="1:8">
      <c r="B235" s="63" t="s">
        <v>11</v>
      </c>
      <c r="C235" s="64" t="s">
        <v>37</v>
      </c>
      <c r="D235" s="63" t="s">
        <v>13</v>
      </c>
      <c r="E235" s="65" t="s">
        <v>38</v>
      </c>
    </row>
    <row r="236" spans="1:8" ht="13.5" thickBot="1">
      <c r="A236" s="10"/>
      <c r="B236" s="66">
        <f>B227</f>
        <v>2</v>
      </c>
      <c r="C236" s="67">
        <f>((B228*D228*D229*B229*100)/(178.3*B230))^(1/3)</f>
        <v>5.8090293438818756</v>
      </c>
      <c r="D236" s="68">
        <f>D227</f>
        <v>35</v>
      </c>
      <c r="E236" s="68">
        <f>1.06*B228*D228*B229*D229*B230</f>
        <v>536.16588082200008</v>
      </c>
    </row>
    <row r="237" spans="1:8" ht="15" thickBot="1">
      <c r="A237" s="196" t="s">
        <v>104</v>
      </c>
      <c r="B237" s="69">
        <f>(B236+(D236/C236))*E236</f>
        <v>4302.7864069685793</v>
      </c>
      <c r="C237" s="70" t="s">
        <v>118</v>
      </c>
      <c r="E237" s="195">
        <f>(B237)*1.2</f>
        <v>5163.3436883622953</v>
      </c>
      <c r="F237" s="71"/>
    </row>
    <row r="238" spans="1:8" ht="6" customHeight="1">
      <c r="A238" s="72"/>
      <c r="B238" s="72"/>
      <c r="C238" s="72"/>
      <c r="D238" s="72"/>
      <c r="E238" s="72"/>
      <c r="F238" s="72"/>
    </row>
    <row r="239" spans="1:8" ht="6" customHeight="1">
      <c r="A239" s="73"/>
      <c r="B239" s="73"/>
      <c r="C239" s="73"/>
      <c r="D239" s="73"/>
      <c r="E239" s="73"/>
      <c r="F239" s="73"/>
    </row>
    <row r="240" spans="1:8" ht="6" customHeight="1">
      <c r="A240" s="54"/>
      <c r="B240" s="54"/>
      <c r="C240" s="54"/>
      <c r="D240" s="54"/>
      <c r="E240" s="54"/>
      <c r="F240" s="54"/>
    </row>
    <row r="241" spans="1:8">
      <c r="A241" s="76" t="s">
        <v>0</v>
      </c>
      <c r="B241" s="77">
        <v>2.2999999999999998</v>
      </c>
      <c r="C241" s="76" t="s">
        <v>1</v>
      </c>
      <c r="D241" s="77">
        <v>45</v>
      </c>
      <c r="E241" s="73"/>
      <c r="F241" s="73"/>
      <c r="G241" s="21"/>
    </row>
    <row r="242" spans="1:8" ht="14.25">
      <c r="A242" s="56" t="s">
        <v>63</v>
      </c>
      <c r="B242" s="58">
        <f>B10</f>
        <v>3267</v>
      </c>
      <c r="C242" s="56" t="s">
        <v>2</v>
      </c>
      <c r="D242" s="57">
        <v>9.75</v>
      </c>
      <c r="G242" s="21"/>
    </row>
    <row r="243" spans="1:8">
      <c r="A243" s="56" t="s">
        <v>3</v>
      </c>
      <c r="B243" s="126">
        <f>B11</f>
        <v>1.32</v>
      </c>
      <c r="C243" s="56" t="s">
        <v>33</v>
      </c>
      <c r="D243" s="52">
        <v>0.01</v>
      </c>
      <c r="G243" s="21"/>
    </row>
    <row r="244" spans="1:8">
      <c r="A244" s="56" t="s">
        <v>5</v>
      </c>
      <c r="B244" s="127">
        <f>B12</f>
        <v>1.2030000000000001</v>
      </c>
      <c r="G244" s="21"/>
    </row>
    <row r="245" spans="1:8">
      <c r="A245" s="59" t="s">
        <v>46</v>
      </c>
      <c r="B245" s="59"/>
      <c r="G245" s="21"/>
    </row>
    <row r="246" spans="1:8">
      <c r="A246" s="227" t="s">
        <v>6</v>
      </c>
      <c r="B246" s="224" t="s">
        <v>64</v>
      </c>
      <c r="C246" s="60" t="s">
        <v>7</v>
      </c>
      <c r="D246" s="225" t="s">
        <v>65</v>
      </c>
      <c r="E246" s="226" t="s">
        <v>35</v>
      </c>
      <c r="F246" s="226"/>
      <c r="G246" s="1"/>
      <c r="H246" s="1"/>
    </row>
    <row r="247" spans="1:8">
      <c r="A247" s="227"/>
      <c r="B247" s="227"/>
      <c r="C247" s="61" t="s">
        <v>36</v>
      </c>
      <c r="D247" s="247"/>
      <c r="E247" s="226"/>
      <c r="F247" s="226"/>
      <c r="G247" s="1"/>
      <c r="H247" s="1"/>
    </row>
    <row r="248" spans="1:8">
      <c r="A248" s="227"/>
      <c r="B248" s="227"/>
      <c r="C248" s="62" t="s">
        <v>10</v>
      </c>
      <c r="D248" s="247"/>
      <c r="E248" s="226"/>
      <c r="F248" s="226"/>
      <c r="G248" s="1"/>
      <c r="H248" s="1"/>
    </row>
    <row r="249" spans="1:8">
      <c r="B249" s="63" t="s">
        <v>11</v>
      </c>
      <c r="C249" s="64" t="s">
        <v>37</v>
      </c>
      <c r="D249" s="63" t="s">
        <v>13</v>
      </c>
      <c r="E249" s="65" t="s">
        <v>38</v>
      </c>
    </row>
    <row r="250" spans="1:8" ht="13.5" thickBot="1">
      <c r="A250" s="10"/>
      <c r="B250" s="66">
        <f>B241</f>
        <v>2.2999999999999998</v>
      </c>
      <c r="C250" s="67">
        <f>((B242*D242*D243*B243*100)/(178.3*B244))^(1/3)</f>
        <v>5.8090293438818756</v>
      </c>
      <c r="D250" s="68">
        <f>D241</f>
        <v>45</v>
      </c>
      <c r="E250" s="68">
        <f>1.06*B242*D242*B243*D243*B244</f>
        <v>536.16588082200008</v>
      </c>
    </row>
    <row r="251" spans="1:8" ht="15" thickBot="1">
      <c r="A251" s="196" t="s">
        <v>104</v>
      </c>
      <c r="B251" s="69">
        <f>(B250+(D250/C250))*E250</f>
        <v>5386.6232127364892</v>
      </c>
      <c r="C251" s="70" t="s">
        <v>118</v>
      </c>
      <c r="E251" s="195">
        <f>(B251)*1.2</f>
        <v>6463.9478552837872</v>
      </c>
      <c r="F251" s="71"/>
    </row>
    <row r="252" spans="1:8" ht="6" customHeight="1">
      <c r="A252" s="72"/>
      <c r="B252" s="72"/>
      <c r="C252" s="72"/>
      <c r="D252" s="72"/>
      <c r="E252" s="72"/>
      <c r="F252" s="72"/>
    </row>
    <row r="253" spans="1:8" ht="6" customHeight="1">
      <c r="A253" s="73"/>
      <c r="B253" s="73"/>
      <c r="C253" s="73"/>
      <c r="D253" s="73"/>
      <c r="E253" s="73"/>
      <c r="F253" s="73"/>
    </row>
    <row r="254" spans="1:8" ht="6" customHeight="1">
      <c r="A254" s="54"/>
      <c r="B254" s="54"/>
      <c r="C254" s="54"/>
      <c r="D254" s="54"/>
      <c r="E254" s="54"/>
      <c r="F254" s="54"/>
    </row>
    <row r="255" spans="1:8">
      <c r="A255" s="76" t="s">
        <v>0</v>
      </c>
      <c r="B255" s="77">
        <v>2.2999999999999998</v>
      </c>
      <c r="C255" s="76" t="s">
        <v>1</v>
      </c>
      <c r="D255" s="77">
        <v>45</v>
      </c>
      <c r="E255" s="73"/>
      <c r="F255" s="73"/>
      <c r="G255" s="21"/>
    </row>
    <row r="256" spans="1:8" ht="14.25">
      <c r="A256" s="56" t="s">
        <v>63</v>
      </c>
      <c r="B256" s="58">
        <f>B10</f>
        <v>3267</v>
      </c>
      <c r="C256" s="56" t="s">
        <v>2</v>
      </c>
      <c r="D256" s="57" t="s">
        <v>59</v>
      </c>
      <c r="E256" s="52">
        <f>9.75*0.03</f>
        <v>0.29249999999999998</v>
      </c>
      <c r="G256" s="21"/>
    </row>
    <row r="257" spans="1:10">
      <c r="A257" s="56" t="s">
        <v>3</v>
      </c>
      <c r="B257" s="126">
        <f>B11</f>
        <v>1.32</v>
      </c>
      <c r="C257" s="56" t="s">
        <v>4</v>
      </c>
      <c r="D257" s="52">
        <v>1</v>
      </c>
      <c r="G257" s="21"/>
    </row>
    <row r="258" spans="1:10">
      <c r="A258" s="56" t="s">
        <v>5</v>
      </c>
      <c r="B258" s="127">
        <f>B12</f>
        <v>1.2030000000000001</v>
      </c>
      <c r="G258" s="21"/>
    </row>
    <row r="259" spans="1:10">
      <c r="A259" s="59" t="s">
        <v>71</v>
      </c>
      <c r="B259" s="59"/>
      <c r="G259" s="21"/>
    </row>
    <row r="260" spans="1:10" ht="28.5" customHeight="1">
      <c r="A260" s="10" t="s">
        <v>6</v>
      </c>
      <c r="B260" s="5" t="s">
        <v>64</v>
      </c>
      <c r="C260" s="60" t="s">
        <v>7</v>
      </c>
      <c r="D260" s="4" t="s">
        <v>65</v>
      </c>
      <c r="E260" s="3" t="s">
        <v>8</v>
      </c>
      <c r="F260" s="3"/>
      <c r="G260" s="1"/>
      <c r="H260" s="1"/>
    </row>
    <row r="261" spans="1:10" ht="12.75" customHeight="1">
      <c r="A261" s="10"/>
      <c r="B261" s="5"/>
      <c r="C261" s="61" t="s">
        <v>9</v>
      </c>
      <c r="D261" s="4"/>
      <c r="E261" s="3"/>
      <c r="F261" s="3"/>
      <c r="G261" s="1"/>
      <c r="H261" s="1"/>
    </row>
    <row r="262" spans="1:10" ht="12.75" customHeight="1">
      <c r="A262" s="10"/>
      <c r="B262" s="5"/>
      <c r="C262" s="62" t="s">
        <v>10</v>
      </c>
      <c r="D262" s="4"/>
      <c r="E262" s="3"/>
      <c r="F262" s="3"/>
      <c r="G262" s="1"/>
      <c r="H262" s="1"/>
    </row>
    <row r="263" spans="1:10">
      <c r="B263" s="63" t="s">
        <v>11</v>
      </c>
      <c r="C263" s="64" t="s">
        <v>12</v>
      </c>
      <c r="D263" s="63" t="s">
        <v>13</v>
      </c>
      <c r="E263" s="65" t="s">
        <v>14</v>
      </c>
    </row>
    <row r="264" spans="1:10" ht="13.5" thickBot="1">
      <c r="A264" s="10"/>
      <c r="B264" s="66">
        <f>B255</f>
        <v>2.2999999999999998</v>
      </c>
      <c r="C264" s="67">
        <f>((B256*E256*B257*100)/(178.3*B258))^(1/3)</f>
        <v>8.3780700751167601</v>
      </c>
      <c r="D264" s="68">
        <f>D255</f>
        <v>45</v>
      </c>
      <c r="E264" s="68">
        <f>1.06*B256*E256*B257*D257*B258</f>
        <v>1608.4976424659999</v>
      </c>
    </row>
    <row r="265" spans="1:10" ht="15" thickBot="1">
      <c r="A265" s="196" t="s">
        <v>104</v>
      </c>
      <c r="B265" s="69">
        <f>(B264+(D264/C264))*E264</f>
        <v>12339.051440469346</v>
      </c>
      <c r="C265" s="70" t="s">
        <v>118</v>
      </c>
      <c r="E265" s="195">
        <f>(B265)*1.2</f>
        <v>14806.861728563214</v>
      </c>
      <c r="F265" s="71"/>
    </row>
    <row r="266" spans="1:10" ht="6" customHeight="1">
      <c r="A266" s="72"/>
      <c r="B266" s="72"/>
      <c r="C266" s="72"/>
      <c r="D266" s="72"/>
      <c r="E266" s="72"/>
      <c r="F266" s="72"/>
    </row>
    <row r="267" spans="1:10" ht="6" customHeight="1">
      <c r="A267" s="73"/>
      <c r="B267" s="73"/>
      <c r="C267" s="73"/>
      <c r="D267" s="73"/>
      <c r="E267" s="73"/>
      <c r="F267" s="73"/>
    </row>
    <row r="268" spans="1:10" ht="8.25" customHeight="1">
      <c r="A268" s="54"/>
      <c r="B268" s="55"/>
      <c r="C268" s="54"/>
      <c r="D268" s="54"/>
      <c r="E268" s="54"/>
      <c r="F268" s="54"/>
      <c r="H268" s="228"/>
      <c r="I268" s="229"/>
      <c r="J268" s="229"/>
    </row>
    <row r="269" spans="1:10">
      <c r="A269" s="59" t="s">
        <v>105</v>
      </c>
      <c r="B269" s="59"/>
      <c r="G269" s="43"/>
      <c r="H269" s="229"/>
      <c r="I269" s="229"/>
      <c r="J269" s="229"/>
    </row>
    <row r="270" spans="1:10" ht="18" customHeight="1">
      <c r="A270" s="6" t="s">
        <v>76</v>
      </c>
      <c r="B270" s="128"/>
      <c r="C270" s="99"/>
      <c r="D270" s="99"/>
      <c r="E270" s="129"/>
      <c r="F270" s="99"/>
      <c r="G270" s="95"/>
      <c r="H270" s="115"/>
      <c r="I270" s="95"/>
    </row>
    <row r="271" spans="1:10">
      <c r="A271" s="130"/>
      <c r="B271" s="128"/>
      <c r="C271" s="99"/>
      <c r="D271" s="99"/>
      <c r="E271" s="129"/>
      <c r="F271" s="99"/>
      <c r="G271" s="95"/>
      <c r="H271" s="115"/>
      <c r="I271" s="95"/>
    </row>
    <row r="272" spans="1:10" ht="17.25" customHeight="1">
      <c r="A272" s="128" t="s">
        <v>90</v>
      </c>
      <c r="B272" s="99"/>
      <c r="C272" s="99"/>
      <c r="D272" s="99"/>
      <c r="E272" s="129"/>
      <c r="F272" s="99"/>
      <c r="G272" s="95"/>
      <c r="H272" s="115"/>
      <c r="I272" s="95"/>
    </row>
    <row r="273" spans="1:10" ht="9" customHeight="1">
      <c r="A273" s="128"/>
      <c r="B273" s="99"/>
      <c r="C273" s="99"/>
      <c r="D273" s="99"/>
      <c r="E273" s="129"/>
      <c r="F273" s="99"/>
      <c r="G273" s="95"/>
      <c r="H273" s="115"/>
      <c r="I273" s="95"/>
    </row>
    <row r="274" spans="1:10">
      <c r="A274" s="56" t="s">
        <v>15</v>
      </c>
      <c r="B274" s="51" t="s">
        <v>122</v>
      </c>
    </row>
    <row r="275" spans="1:10" ht="13.5" thickBot="1">
      <c r="A275" s="56"/>
    </row>
    <row r="276" spans="1:10" ht="15" thickBot="1">
      <c r="A276" s="196" t="s">
        <v>104</v>
      </c>
      <c r="B276" s="69">
        <f>SUM(D311,D297:D310,)</f>
        <v>167268.28338601851</v>
      </c>
      <c r="C276" s="70" t="s">
        <v>123</v>
      </c>
      <c r="E276" s="195">
        <f>(B276)*0.2</f>
        <v>33453.656677203704</v>
      </c>
      <c r="F276" s="71"/>
    </row>
    <row r="277" spans="1:10" ht="8.25" customHeight="1">
      <c r="A277" s="72"/>
      <c r="B277" s="72"/>
      <c r="C277" s="72"/>
      <c r="D277" s="72"/>
      <c r="E277" s="72"/>
      <c r="F277" s="72"/>
      <c r="H277" s="81"/>
      <c r="I277" s="80"/>
      <c r="J277" s="81"/>
    </row>
    <row r="278" spans="1:10" ht="8.25" customHeight="1">
      <c r="A278" s="73"/>
      <c r="B278" s="73"/>
      <c r="C278" s="73"/>
      <c r="D278" s="73"/>
      <c r="E278" s="73"/>
      <c r="F278" s="73"/>
      <c r="H278" s="81"/>
      <c r="I278" s="80"/>
      <c r="J278" s="81"/>
    </row>
    <row r="279" spans="1:10" ht="9.75" customHeight="1">
      <c r="A279" s="74"/>
      <c r="B279" s="75"/>
      <c r="C279" s="54"/>
      <c r="D279" s="54"/>
      <c r="E279" s="54"/>
      <c r="F279" s="54"/>
      <c r="G279" s="21"/>
      <c r="H279" s="81"/>
      <c r="I279" s="80"/>
      <c r="J279" s="81"/>
    </row>
    <row r="280" spans="1:10">
      <c r="A280" s="59" t="s">
        <v>107</v>
      </c>
      <c r="B280" s="59"/>
      <c r="G280" s="21"/>
      <c r="H280" s="81"/>
      <c r="I280" s="80"/>
      <c r="J280" s="81"/>
    </row>
    <row r="281" spans="1:10" ht="9" customHeight="1">
      <c r="G281" s="21"/>
      <c r="H281" s="81"/>
      <c r="I281" s="80"/>
      <c r="J281" s="81"/>
    </row>
    <row r="282" spans="1:10">
      <c r="A282" s="119" t="s">
        <v>15</v>
      </c>
      <c r="B282" s="51" t="s">
        <v>86</v>
      </c>
    </row>
    <row r="283" spans="1:10" ht="9" customHeight="1" thickBot="1">
      <c r="A283" s="94"/>
      <c r="E283" s="94"/>
      <c r="F283" s="236"/>
      <c r="G283" s="220"/>
    </row>
    <row r="284" spans="1:10" ht="13.5" thickBot="1">
      <c r="A284" s="196" t="s">
        <v>15</v>
      </c>
      <c r="B284" s="118">
        <f>SUM(D297:D317)</f>
        <v>167268.28338601848</v>
      </c>
      <c r="C284" s="14" t="s">
        <v>87</v>
      </c>
      <c r="D284"/>
      <c r="E284" s="195">
        <f>B284*0.08</f>
        <v>13381.462670881478</v>
      </c>
      <c r="F284" s="236"/>
      <c r="G284" s="220"/>
    </row>
    <row r="285" spans="1:10" ht="9.75" customHeight="1">
      <c r="A285" s="72"/>
      <c r="B285" s="78"/>
      <c r="C285" s="72"/>
      <c r="D285" s="79"/>
      <c r="E285" s="72"/>
      <c r="F285" s="72"/>
      <c r="H285" s="81"/>
      <c r="I285" s="80"/>
      <c r="J285" s="81"/>
    </row>
    <row r="286" spans="1:10" ht="6" customHeight="1">
      <c r="A286" s="73"/>
      <c r="B286" s="73"/>
      <c r="C286" s="73"/>
      <c r="D286" s="73"/>
      <c r="E286" s="73"/>
      <c r="F286" s="73"/>
    </row>
    <row r="287" spans="1:10" ht="12" customHeight="1">
      <c r="A287" s="73"/>
      <c r="B287" s="73"/>
      <c r="C287" s="73"/>
      <c r="D287" s="73"/>
      <c r="E287" s="73"/>
      <c r="F287" s="73"/>
    </row>
    <row r="288" spans="1:10" ht="12" customHeight="1">
      <c r="A288" s="73"/>
      <c r="B288" s="73"/>
      <c r="C288" s="73"/>
      <c r="D288" s="73"/>
      <c r="E288" s="73"/>
      <c r="F288" s="73"/>
    </row>
    <row r="289" spans="1:6" ht="12" customHeight="1">
      <c r="A289" s="73"/>
      <c r="B289" s="73"/>
      <c r="C289" s="73"/>
      <c r="D289" s="73"/>
      <c r="E289" s="73"/>
      <c r="F289" s="73"/>
    </row>
    <row r="290" spans="1:6" ht="12" customHeight="1">
      <c r="A290" s="73"/>
      <c r="B290" s="73"/>
      <c r="C290" s="73"/>
      <c r="D290" s="73"/>
      <c r="E290" s="73"/>
      <c r="F290" s="73"/>
    </row>
    <row r="291" spans="1:6" ht="9" customHeight="1">
      <c r="A291" s="73"/>
      <c r="B291" s="73"/>
      <c r="C291" s="73"/>
      <c r="D291" s="73"/>
      <c r="E291" s="73"/>
      <c r="F291" s="73"/>
    </row>
    <row r="292" spans="1:6" ht="12" customHeight="1">
      <c r="A292" s="73"/>
      <c r="B292" s="73"/>
      <c r="C292" s="73"/>
      <c r="D292" s="73"/>
      <c r="E292" s="73"/>
      <c r="F292" s="73"/>
    </row>
    <row r="293" spans="1:6" ht="13.5" customHeight="1">
      <c r="A293" s="54"/>
      <c r="B293" s="54"/>
      <c r="C293" s="54"/>
      <c r="D293" s="54"/>
      <c r="E293" s="54"/>
      <c r="F293" s="54"/>
    </row>
    <row r="294" spans="1:6" ht="12.75" customHeight="1">
      <c r="A294" s="73"/>
      <c r="B294" s="131" t="s">
        <v>91</v>
      </c>
      <c r="D294" s="73"/>
      <c r="E294" s="73"/>
      <c r="F294" s="73"/>
    </row>
    <row r="295" spans="1:6" ht="5.0999999999999996" customHeight="1">
      <c r="A295" s="73"/>
      <c r="B295" s="73"/>
      <c r="C295" s="73"/>
      <c r="D295" s="73"/>
      <c r="E295" s="73"/>
      <c r="F295" s="73"/>
    </row>
    <row r="296" spans="1:6" s="80" customFormat="1" ht="18" customHeight="1">
      <c r="A296" s="94"/>
      <c r="B296" s="103" t="str">
        <f>A6</f>
        <v>ΕΚΘΕΣΙΑΚΟ ΚΕΝΤΡΟ  (3.267,00 m2 )</v>
      </c>
      <c r="C296" s="123"/>
      <c r="D296" s="99"/>
      <c r="E296" s="94"/>
      <c r="F296" s="94"/>
    </row>
    <row r="297" spans="1:6" s="80" customFormat="1" ht="18" customHeight="1">
      <c r="A297" s="99"/>
      <c r="B297" s="99" t="s">
        <v>47</v>
      </c>
      <c r="C297" s="99"/>
      <c r="D297" s="111">
        <f>E19</f>
        <v>8727.2287507341534</v>
      </c>
      <c r="E297" s="99"/>
      <c r="F297" s="99"/>
    </row>
    <row r="298" spans="1:6" s="120" customFormat="1" ht="18" customHeight="1">
      <c r="A298" s="99"/>
      <c r="B298" s="123" t="s">
        <v>48</v>
      </c>
      <c r="C298" s="99"/>
      <c r="D298" s="111">
        <f>SUM(E33)</f>
        <v>8727.2287507341534</v>
      </c>
      <c r="E298" s="99"/>
      <c r="F298" s="99"/>
    </row>
    <row r="299" spans="1:6" s="80" customFormat="1" ht="18" customHeight="1">
      <c r="A299" s="99"/>
      <c r="B299" s="99" t="s">
        <v>49</v>
      </c>
      <c r="C299" s="99"/>
      <c r="D299" s="111">
        <f>E47</f>
        <v>10357.653285914948</v>
      </c>
      <c r="E299" s="99"/>
      <c r="F299" s="99"/>
    </row>
    <row r="300" spans="1:6" s="80" customFormat="1" ht="18" customHeight="1">
      <c r="A300" s="99"/>
      <c r="B300" s="99" t="s">
        <v>50</v>
      </c>
      <c r="C300" s="99"/>
      <c r="D300" s="111">
        <f>SUM(E61)</f>
        <v>7009.9088976291278</v>
      </c>
      <c r="E300" s="99"/>
      <c r="F300" s="99"/>
    </row>
    <row r="301" spans="1:6" s="80" customFormat="1" ht="18" customHeight="1">
      <c r="A301" s="99"/>
      <c r="B301" s="99" t="s">
        <v>124</v>
      </c>
      <c r="C301" s="99"/>
      <c r="D301" s="111">
        <f>E94</f>
        <v>5163.3436883622953</v>
      </c>
      <c r="E301" s="99"/>
      <c r="F301" s="99"/>
    </row>
    <row r="302" spans="1:6" s="80" customFormat="1" ht="18" customHeight="1">
      <c r="A302" s="99"/>
      <c r="B302" s="99" t="s">
        <v>51</v>
      </c>
      <c r="C302" s="99"/>
      <c r="D302" s="111">
        <f>E108</f>
        <v>42345.416995414991</v>
      </c>
      <c r="E302" s="99"/>
      <c r="F302" s="99"/>
    </row>
    <row r="303" spans="1:6" s="80" customFormat="1" ht="18" customHeight="1">
      <c r="A303" s="99"/>
      <c r="B303" s="99" t="s">
        <v>52</v>
      </c>
      <c r="C303" s="99"/>
      <c r="D303" s="111">
        <f>SUM(E122)</f>
        <v>27507.489768653319</v>
      </c>
      <c r="E303" s="99"/>
      <c r="F303" s="99"/>
    </row>
    <row r="304" spans="1:6" s="80" customFormat="1" ht="18" customHeight="1">
      <c r="A304" s="99"/>
      <c r="B304" s="99" t="s">
        <v>53</v>
      </c>
      <c r="C304" s="99"/>
      <c r="D304" s="111">
        <f>SUM(E136)</f>
        <v>7009.9088976291278</v>
      </c>
      <c r="E304" s="99"/>
      <c r="F304" s="99"/>
    </row>
    <row r="305" spans="1:13" s="80" customFormat="1" ht="18" customHeight="1">
      <c r="A305" s="99"/>
      <c r="B305" s="99" t="s">
        <v>60</v>
      </c>
      <c r="C305" s="99"/>
      <c r="D305" s="111">
        <f>E168</f>
        <v>3085.4697420114699</v>
      </c>
      <c r="E305" s="99"/>
      <c r="F305" s="99"/>
    </row>
    <row r="306" spans="1:13" s="80" customFormat="1" ht="18" customHeight="1">
      <c r="A306" s="99"/>
      <c r="B306" s="99" t="s">
        <v>125</v>
      </c>
      <c r="C306" s="99"/>
      <c r="D306" s="111">
        <f>E182</f>
        <v>5163.3436883622953</v>
      </c>
      <c r="E306" s="99"/>
      <c r="F306" s="99"/>
    </row>
    <row r="307" spans="1:13" s="80" customFormat="1" ht="18" customHeight="1">
      <c r="A307" s="99"/>
      <c r="B307" s="99" t="s">
        <v>126</v>
      </c>
      <c r="C307" s="99"/>
      <c r="D307" s="111">
        <f>E196</f>
        <v>7009.9088976291278</v>
      </c>
      <c r="E307" s="99"/>
      <c r="F307" s="99"/>
    </row>
    <row r="308" spans="1:13" s="80" customFormat="1" ht="18" customHeight="1">
      <c r="A308" s="99"/>
      <c r="B308" s="99" t="s">
        <v>84</v>
      </c>
      <c r="C308" s="99"/>
      <c r="D308" s="111">
        <f>E210</f>
        <v>8727.2287507341534</v>
      </c>
      <c r="E308" s="99"/>
      <c r="F308" s="99"/>
    </row>
    <row r="309" spans="1:13" s="80" customFormat="1" ht="18" customHeight="1">
      <c r="A309" s="99"/>
      <c r="B309" s="99" t="s">
        <v>54</v>
      </c>
      <c r="C309" s="99"/>
      <c r="D309" s="111">
        <f>E237</f>
        <v>5163.3436883622953</v>
      </c>
      <c r="E309" s="99"/>
      <c r="F309" s="99"/>
    </row>
    <row r="310" spans="1:13" s="80" customFormat="1" ht="18" customHeight="1">
      <c r="A310" s="99"/>
      <c r="B310" s="99" t="s">
        <v>55</v>
      </c>
      <c r="C310" s="99"/>
      <c r="D310" s="111">
        <f>SUM(E251)</f>
        <v>6463.9478552837872</v>
      </c>
      <c r="E310" s="99"/>
      <c r="F310" s="99"/>
      <c r="I310" s="81">
        <f>SUM(D297:D310)</f>
        <v>152461.42165745527</v>
      </c>
    </row>
    <row r="311" spans="1:13" s="80" customFormat="1" ht="18" customHeight="1">
      <c r="A311" s="99"/>
      <c r="B311" s="99" t="s">
        <v>61</v>
      </c>
      <c r="C311" s="99"/>
      <c r="D311" s="162">
        <f>SUM(E265)</f>
        <v>14806.861728563214</v>
      </c>
      <c r="F311" s="99"/>
    </row>
    <row r="312" spans="1:13" ht="5.0999999999999996" customHeight="1">
      <c r="A312" s="73"/>
      <c r="B312" s="73"/>
      <c r="C312" s="73"/>
      <c r="D312" s="73"/>
      <c r="E312" s="73"/>
      <c r="F312" s="73"/>
    </row>
    <row r="313" spans="1:13" s="80" customFormat="1" ht="18" customHeight="1">
      <c r="A313" s="99"/>
      <c r="B313" s="99"/>
      <c r="D313" s="117" t="s">
        <v>129</v>
      </c>
      <c r="E313" s="101">
        <f>SUM(D297:D311)</f>
        <v>167268.28338601848</v>
      </c>
      <c r="F313" s="99"/>
    </row>
    <row r="314" spans="1:13" s="80" customFormat="1" ht="5.0999999999999996" customHeight="1">
      <c r="A314" s="94"/>
      <c r="B314" s="94"/>
      <c r="C314" s="94"/>
      <c r="D314" s="94"/>
      <c r="E314" s="94"/>
      <c r="F314" s="94"/>
      <c r="H314" s="81"/>
      <c r="J314" s="81"/>
    </row>
    <row r="315" spans="1:13" s="80" customFormat="1" ht="18" customHeight="1">
      <c r="A315" s="99"/>
      <c r="B315" s="132" t="s">
        <v>85</v>
      </c>
      <c r="C315" s="99"/>
      <c r="E315" s="97">
        <f>E284</f>
        <v>13381.462670881478</v>
      </c>
      <c r="F315" s="99"/>
    </row>
    <row r="316" spans="1:13" s="80" customFormat="1" ht="5.0999999999999996" customHeight="1">
      <c r="A316" s="94"/>
      <c r="B316" s="94"/>
      <c r="C316" s="94"/>
      <c r="D316" s="94"/>
      <c r="E316" s="94"/>
      <c r="F316" s="94"/>
      <c r="H316" s="81"/>
      <c r="J316" s="81"/>
    </row>
    <row r="317" spans="1:13" s="80" customFormat="1" ht="18" customHeight="1">
      <c r="A317" s="99"/>
      <c r="B317" s="132" t="s">
        <v>80</v>
      </c>
      <c r="C317" s="99"/>
      <c r="E317" s="97">
        <f>SUM(E276)</f>
        <v>33453.656677203704</v>
      </c>
      <c r="F317" s="99"/>
    </row>
    <row r="318" spans="1:13" ht="5.0999999999999996" customHeight="1">
      <c r="A318" s="73"/>
      <c r="B318" s="73"/>
      <c r="C318" s="73"/>
      <c r="D318" s="73"/>
      <c r="E318" s="73"/>
      <c r="F318" s="73"/>
    </row>
    <row r="319" spans="1:13" ht="13.5" thickBot="1"/>
    <row r="320" spans="1:13" ht="18" customHeight="1">
      <c r="A320" s="137"/>
      <c r="B320" s="139"/>
      <c r="C320" s="139"/>
      <c r="D320" s="139"/>
      <c r="E320" s="140" t="s">
        <v>56</v>
      </c>
      <c r="F320" s="248">
        <f>SUM(E313:E317)</f>
        <v>214103.40273410367</v>
      </c>
      <c r="G320" s="149"/>
      <c r="H320" s="150"/>
      <c r="I320" s="150"/>
      <c r="J320" s="150"/>
      <c r="K320" s="147"/>
      <c r="L320" s="151"/>
      <c r="M320" s="230"/>
    </row>
    <row r="321" spans="1:13" ht="18" customHeight="1" thickBot="1">
      <c r="A321" s="141"/>
      <c r="B321" s="143"/>
      <c r="C321" s="143"/>
      <c r="D321" s="143"/>
      <c r="E321" s="144" t="s">
        <v>62</v>
      </c>
      <c r="F321" s="249"/>
      <c r="G321" s="149"/>
      <c r="H321" s="150"/>
      <c r="I321" s="150"/>
      <c r="J321" s="150"/>
      <c r="K321" s="147"/>
      <c r="L321" s="152"/>
      <c r="M321" s="230"/>
    </row>
  </sheetData>
  <mergeCells count="65">
    <mergeCell ref="D14:D16"/>
    <mergeCell ref="E14:F16"/>
    <mergeCell ref="E117:F119"/>
    <mergeCell ref="E56:F58"/>
    <mergeCell ref="D42:D44"/>
    <mergeCell ref="E42:F44"/>
    <mergeCell ref="E103:F105"/>
    <mergeCell ref="D28:D30"/>
    <mergeCell ref="E28:F30"/>
    <mergeCell ref="D89:D91"/>
    <mergeCell ref="A6:C6"/>
    <mergeCell ref="A14:A16"/>
    <mergeCell ref="B14:B16"/>
    <mergeCell ref="A81:C81"/>
    <mergeCell ref="A56:A58"/>
    <mergeCell ref="B56:B58"/>
    <mergeCell ref="A42:A44"/>
    <mergeCell ref="B42:B44"/>
    <mergeCell ref="A28:A30"/>
    <mergeCell ref="B28:B30"/>
    <mergeCell ref="M320:M321"/>
    <mergeCell ref="F283:F284"/>
    <mergeCell ref="G283:G284"/>
    <mergeCell ref="A224:C224"/>
    <mergeCell ref="F320:F321"/>
    <mergeCell ref="H268:J269"/>
    <mergeCell ref="A246:A248"/>
    <mergeCell ref="A232:A234"/>
    <mergeCell ref="E232:F234"/>
    <mergeCell ref="D56:D58"/>
    <mergeCell ref="A131:A133"/>
    <mergeCell ref="B205:B207"/>
    <mergeCell ref="A191:A193"/>
    <mergeCell ref="D163:D165"/>
    <mergeCell ref="A155:C155"/>
    <mergeCell ref="E177:F179"/>
    <mergeCell ref="A177:A179"/>
    <mergeCell ref="A205:A207"/>
    <mergeCell ref="E246:F248"/>
    <mergeCell ref="E191:F193"/>
    <mergeCell ref="E205:F207"/>
    <mergeCell ref="B191:B193"/>
    <mergeCell ref="D191:D193"/>
    <mergeCell ref="D205:D207"/>
    <mergeCell ref="B232:B234"/>
    <mergeCell ref="D232:D234"/>
    <mergeCell ref="B246:B248"/>
    <mergeCell ref="D246:D248"/>
    <mergeCell ref="A163:A165"/>
    <mergeCell ref="B131:B133"/>
    <mergeCell ref="E163:F165"/>
    <mergeCell ref="E89:F91"/>
    <mergeCell ref="B103:B105"/>
    <mergeCell ref="A103:A105"/>
    <mergeCell ref="A89:A91"/>
    <mergeCell ref="D103:D105"/>
    <mergeCell ref="B89:B91"/>
    <mergeCell ref="A117:A119"/>
    <mergeCell ref="B177:B179"/>
    <mergeCell ref="D177:D179"/>
    <mergeCell ref="D117:D119"/>
    <mergeCell ref="E131:F133"/>
    <mergeCell ref="B163:B165"/>
    <mergeCell ref="B117:B119"/>
    <mergeCell ref="D131:D133"/>
  </mergeCells>
  <phoneticPr fontId="19" type="noConversion"/>
  <pageMargins left="0.22" right="0.17" top="0.3" bottom="0.19685039370078741" header="7.874015748031496E-2" footer="0.11811023622047245"/>
  <pageSetup paperSize="9" scale="97" fitToHeight="5" orientation="portrait" r:id="rId1"/>
  <headerFooter alignWithMargins="0">
    <oddHeader>&amp;R&amp;9&amp;P</oddHeader>
  </headerFooter>
  <rowBreaks count="2" manualBreakCount="2">
    <brk id="154" max="5" man="1"/>
    <brk id="22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112"/>
  <sheetViews>
    <sheetView view="pageBreakPreview" zoomScaleNormal="100" workbookViewId="0">
      <selection activeCell="E19" sqref="E19"/>
    </sheetView>
  </sheetViews>
  <sheetFormatPr defaultRowHeight="12.75"/>
  <cols>
    <col min="1" max="1" width="15.42578125" style="99" customWidth="1"/>
    <col min="2" max="2" width="14.140625" style="99" customWidth="1"/>
    <col min="3" max="3" width="29.85546875" style="99" customWidth="1"/>
    <col min="4" max="4" width="12.28515625" style="99" customWidth="1"/>
    <col min="5" max="5" width="12.7109375" style="99" customWidth="1"/>
    <col min="6" max="6" width="16.5703125" style="99" customWidth="1"/>
    <col min="8" max="8" width="13.42578125" style="81" bestFit="1" customWidth="1"/>
    <col min="9" max="9" width="5.42578125" style="80" customWidth="1"/>
    <col min="10" max="10" width="17.85546875" style="81" customWidth="1"/>
  </cols>
  <sheetData>
    <row r="1" spans="1:10" s="11" customFormat="1">
      <c r="A1" s="170" t="s">
        <v>97</v>
      </c>
      <c r="B1" s="171"/>
      <c r="C1" s="171"/>
      <c r="D1" s="171"/>
      <c r="E1" s="171"/>
      <c r="F1" s="171"/>
      <c r="H1" s="108"/>
      <c r="I1" s="109"/>
      <c r="J1" s="108"/>
    </row>
    <row r="2" spans="1:10" s="11" customFormat="1">
      <c r="A2" s="172" t="s">
        <v>139</v>
      </c>
      <c r="B2" s="173"/>
      <c r="C2" s="173"/>
      <c r="D2" s="173"/>
      <c r="E2" s="173"/>
      <c r="F2" s="173"/>
      <c r="H2" s="108"/>
      <c r="I2" s="109"/>
      <c r="J2" s="108"/>
    </row>
    <row r="3" spans="1:10" ht="6.75" customHeight="1" thickBot="1">
      <c r="B3" s="3"/>
    </row>
    <row r="4" spans="1:10" s="80" customFormat="1" ht="20.100000000000001" customHeight="1" thickBot="1">
      <c r="A4" s="194">
        <v>1</v>
      </c>
      <c r="B4" s="237" t="s">
        <v>72</v>
      </c>
      <c r="C4" s="238"/>
      <c r="D4" s="238"/>
      <c r="E4" s="238"/>
      <c r="F4" s="239"/>
      <c r="H4" s="81"/>
      <c r="J4" s="81"/>
    </row>
    <row r="5" spans="1:10" ht="8.25" customHeight="1" thickBot="1">
      <c r="A5" s="93"/>
      <c r="B5" s="93"/>
      <c r="C5" s="93"/>
      <c r="D5" s="93"/>
      <c r="E5" s="93"/>
      <c r="F5" s="93"/>
    </row>
    <row r="6" spans="1:10" ht="18.75" customHeight="1" thickBot="1">
      <c r="A6" s="221" t="s">
        <v>100</v>
      </c>
      <c r="B6" s="222"/>
      <c r="C6" s="223"/>
      <c r="D6" s="93"/>
      <c r="E6" s="93"/>
      <c r="F6" s="93"/>
    </row>
    <row r="7" spans="1:10" ht="7.5" customHeight="1">
      <c r="A7" s="93"/>
      <c r="B7" s="93"/>
      <c r="C7" s="93"/>
      <c r="D7" s="93"/>
      <c r="E7" s="93"/>
      <c r="F7" s="93"/>
    </row>
    <row r="8" spans="1:10" ht="5.0999999999999996" customHeight="1">
      <c r="A8" s="174"/>
      <c r="B8" s="175"/>
      <c r="C8" s="174"/>
      <c r="D8" s="174"/>
      <c r="E8" s="174"/>
      <c r="F8" s="174"/>
      <c r="H8" s="228"/>
      <c r="I8" s="229"/>
      <c r="J8" s="229"/>
    </row>
    <row r="9" spans="1:10">
      <c r="A9" s="10" t="s">
        <v>0</v>
      </c>
      <c r="B9" s="8">
        <v>2.4</v>
      </c>
      <c r="C9" s="10" t="s">
        <v>1</v>
      </c>
      <c r="D9" s="8">
        <v>52</v>
      </c>
      <c r="G9" s="21"/>
      <c r="H9" s="229"/>
      <c r="I9" s="229"/>
      <c r="J9" s="229"/>
    </row>
    <row r="10" spans="1:10" ht="14.25">
      <c r="A10" s="10" t="s">
        <v>63</v>
      </c>
      <c r="B10" s="176">
        <f>1937+1330</f>
        <v>3267</v>
      </c>
      <c r="C10" s="10" t="s">
        <v>2</v>
      </c>
      <c r="D10" s="8">
        <v>9.75</v>
      </c>
      <c r="E10" s="3"/>
      <c r="G10" s="21"/>
      <c r="H10" s="110"/>
      <c r="J10" s="110"/>
    </row>
    <row r="11" spans="1:10">
      <c r="A11" s="10" t="s">
        <v>3</v>
      </c>
      <c r="B11" s="3">
        <v>1.32</v>
      </c>
      <c r="C11" s="10" t="s">
        <v>4</v>
      </c>
      <c r="D11" s="3">
        <v>1</v>
      </c>
      <c r="G11" s="21"/>
      <c r="H11" s="82"/>
      <c r="I11" s="2"/>
      <c r="J11" s="82"/>
    </row>
    <row r="12" spans="1:10">
      <c r="A12" s="10" t="s">
        <v>5</v>
      </c>
      <c r="B12" s="177">
        <v>1.2030000000000001</v>
      </c>
      <c r="G12" s="21"/>
    </row>
    <row r="13" spans="1:10" s="80" customFormat="1" ht="20.100000000000001" customHeight="1">
      <c r="A13" s="169" t="s">
        <v>101</v>
      </c>
      <c r="B13" s="169"/>
      <c r="C13" s="99"/>
      <c r="D13" s="99"/>
      <c r="E13" s="99"/>
      <c r="F13" s="99"/>
      <c r="G13" s="122"/>
      <c r="H13" s="81"/>
      <c r="J13" s="81"/>
    </row>
    <row r="14" spans="1:10" ht="12.75" customHeight="1">
      <c r="A14" s="227" t="s">
        <v>6</v>
      </c>
      <c r="B14" s="224" t="s">
        <v>64</v>
      </c>
      <c r="C14" s="178" t="s">
        <v>7</v>
      </c>
      <c r="D14" s="225" t="s">
        <v>65</v>
      </c>
      <c r="E14" s="226" t="s">
        <v>8</v>
      </c>
      <c r="F14" s="226"/>
      <c r="G14" s="1"/>
      <c r="H14" s="25"/>
    </row>
    <row r="15" spans="1:10">
      <c r="A15" s="227"/>
      <c r="B15" s="224"/>
      <c r="C15" s="179" t="s">
        <v>9</v>
      </c>
      <c r="D15" s="225"/>
      <c r="E15" s="226"/>
      <c r="F15" s="226"/>
      <c r="G15" s="1"/>
      <c r="H15" s="25"/>
    </row>
    <row r="16" spans="1:10">
      <c r="A16" s="227"/>
      <c r="B16" s="224"/>
      <c r="C16" s="180" t="s">
        <v>10</v>
      </c>
      <c r="D16" s="225"/>
      <c r="E16" s="226"/>
      <c r="F16" s="226"/>
      <c r="G16" s="1"/>
      <c r="H16" s="25"/>
    </row>
    <row r="17" spans="1:10">
      <c r="B17" s="9" t="s">
        <v>11</v>
      </c>
      <c r="C17" s="96" t="s">
        <v>12</v>
      </c>
      <c r="D17" s="9" t="s">
        <v>13</v>
      </c>
      <c r="E17" s="6" t="s">
        <v>14</v>
      </c>
    </row>
    <row r="18" spans="1:10" ht="13.5" thickBot="1">
      <c r="A18" s="10"/>
      <c r="B18" s="66">
        <f>B9</f>
        <v>2.4</v>
      </c>
      <c r="C18" s="104">
        <f>((B10*D10*B11*100)/(178.3*B12))^(1/3)</f>
        <v>26.963125736691076</v>
      </c>
      <c r="D18" s="66">
        <f>D9</f>
        <v>52</v>
      </c>
      <c r="E18" s="66">
        <f>1.06*B10*D10*B11*D11*B12</f>
        <v>53616.588082200004</v>
      </c>
    </row>
    <row r="19" spans="1:10" ht="15" thickBot="1">
      <c r="A19" s="196" t="s">
        <v>104</v>
      </c>
      <c r="B19" s="111">
        <f>((D18/C18)+B18)*E18</f>
        <v>232082.60703385714</v>
      </c>
      <c r="C19" s="182" t="s">
        <v>73</v>
      </c>
      <c r="E19" s="195">
        <f>B19</f>
        <v>232082.60703385714</v>
      </c>
      <c r="F19" s="132"/>
      <c r="G19" s="33"/>
      <c r="H19" s="81">
        <f>E19*0.2</f>
        <v>46416.521406771433</v>
      </c>
    </row>
    <row r="20" spans="1:10" ht="5.0999999999999996" customHeight="1">
      <c r="A20" s="183"/>
      <c r="B20" s="183"/>
      <c r="C20" s="183"/>
      <c r="D20" s="183"/>
      <c r="E20" s="183"/>
      <c r="F20" s="183"/>
    </row>
    <row r="21" spans="1:10" ht="8.25" customHeight="1">
      <c r="A21" s="94"/>
      <c r="B21" s="94"/>
      <c r="C21" s="94"/>
      <c r="D21" s="94"/>
      <c r="E21" s="94"/>
      <c r="F21" s="94"/>
    </row>
    <row r="22" spans="1:10" ht="5.0999999999999996" customHeight="1">
      <c r="A22" s="174"/>
      <c r="B22" s="175"/>
      <c r="C22" s="174"/>
      <c r="D22" s="174"/>
      <c r="E22" s="174"/>
      <c r="F22" s="174"/>
    </row>
    <row r="23" spans="1:10">
      <c r="A23" s="10" t="s">
        <v>0</v>
      </c>
      <c r="B23" s="8">
        <v>2</v>
      </c>
      <c r="C23" s="10" t="s">
        <v>1</v>
      </c>
      <c r="D23" s="8">
        <v>35</v>
      </c>
      <c r="G23" s="21"/>
    </row>
    <row r="24" spans="1:10" ht="14.25">
      <c r="A24" s="10" t="s">
        <v>63</v>
      </c>
      <c r="B24" s="176">
        <f>B10</f>
        <v>3267</v>
      </c>
      <c r="C24" s="10" t="s">
        <v>2</v>
      </c>
      <c r="D24" s="8" t="s">
        <v>16</v>
      </c>
      <c r="E24" s="3">
        <f>9.75*0.02</f>
        <v>0.19500000000000001</v>
      </c>
      <c r="G24" s="21"/>
    </row>
    <row r="25" spans="1:10">
      <c r="A25" s="10" t="s">
        <v>3</v>
      </c>
      <c r="B25" s="3">
        <f>B11</f>
        <v>1.32</v>
      </c>
      <c r="C25" s="10" t="s">
        <v>4</v>
      </c>
      <c r="D25" s="3">
        <v>1</v>
      </c>
      <c r="G25" s="21"/>
    </row>
    <row r="26" spans="1:10">
      <c r="A26" s="10" t="s">
        <v>5</v>
      </c>
      <c r="B26" s="177">
        <f>B12</f>
        <v>1.2030000000000001</v>
      </c>
      <c r="G26" s="21"/>
    </row>
    <row r="27" spans="1:10" s="80" customFormat="1" ht="20.100000000000001" customHeight="1">
      <c r="A27" s="169" t="s">
        <v>103</v>
      </c>
      <c r="B27" s="169"/>
      <c r="C27" s="99"/>
      <c r="D27" s="99"/>
      <c r="E27" s="99"/>
      <c r="F27" s="99"/>
      <c r="G27" s="122"/>
      <c r="H27" s="81"/>
      <c r="J27" s="81"/>
    </row>
    <row r="28" spans="1:10" ht="12.75" customHeight="1">
      <c r="A28" s="227" t="s">
        <v>6</v>
      </c>
      <c r="B28" s="224" t="s">
        <v>64</v>
      </c>
      <c r="C28" s="178" t="s">
        <v>7</v>
      </c>
      <c r="D28" s="225" t="s">
        <v>65</v>
      </c>
      <c r="E28" s="226" t="s">
        <v>8</v>
      </c>
      <c r="F28" s="226"/>
      <c r="G28" s="1"/>
      <c r="H28" s="25"/>
    </row>
    <row r="29" spans="1:10">
      <c r="A29" s="227"/>
      <c r="B29" s="224"/>
      <c r="C29" s="179" t="s">
        <v>9</v>
      </c>
      <c r="D29" s="225"/>
      <c r="E29" s="226"/>
      <c r="F29" s="226"/>
      <c r="G29" s="1"/>
      <c r="H29" s="25"/>
    </row>
    <row r="30" spans="1:10">
      <c r="A30" s="227"/>
      <c r="B30" s="224"/>
      <c r="C30" s="180" t="s">
        <v>10</v>
      </c>
      <c r="D30" s="225"/>
      <c r="E30" s="226"/>
      <c r="F30" s="226"/>
      <c r="G30" s="1"/>
      <c r="H30" s="25"/>
    </row>
    <row r="31" spans="1:10">
      <c r="B31" s="9" t="s">
        <v>11</v>
      </c>
      <c r="C31" s="96" t="s">
        <v>12</v>
      </c>
      <c r="D31" s="9" t="s">
        <v>13</v>
      </c>
      <c r="E31" s="6" t="s">
        <v>14</v>
      </c>
    </row>
    <row r="32" spans="1:10" ht="13.5" thickBot="1">
      <c r="A32" s="10"/>
      <c r="B32" s="66">
        <f>B23</f>
        <v>2</v>
      </c>
      <c r="C32" s="104">
        <f>((B24*E24*B25*100)/(178.3*B26))^(1/3)</f>
        <v>7.3189183498137789</v>
      </c>
      <c r="D32" s="66">
        <f>D23</f>
        <v>35</v>
      </c>
      <c r="E32" s="66">
        <f>1.06*B24*E24*B25*D25*B26</f>
        <v>1072.3317616440002</v>
      </c>
    </row>
    <row r="33" spans="1:10" ht="15" thickBot="1">
      <c r="A33" s="196" t="s">
        <v>104</v>
      </c>
      <c r="B33" s="111">
        <f>((D32/C32)+B32)*E32</f>
        <v>7272.6906256117954</v>
      </c>
      <c r="C33" s="182" t="s">
        <v>73</v>
      </c>
      <c r="E33" s="195">
        <f>B33</f>
        <v>7272.6906256117954</v>
      </c>
      <c r="F33" s="132"/>
      <c r="G33" s="33"/>
    </row>
    <row r="34" spans="1:10" ht="5.0999999999999996" customHeight="1">
      <c r="A34" s="183"/>
      <c r="B34" s="183"/>
      <c r="C34" s="183"/>
      <c r="D34" s="183"/>
      <c r="E34" s="183"/>
      <c r="F34" s="183"/>
    </row>
    <row r="35" spans="1:10" ht="8.25" customHeight="1">
      <c r="A35" s="94"/>
      <c r="B35" s="94"/>
      <c r="C35" s="94"/>
      <c r="D35" s="94"/>
      <c r="E35" s="94"/>
      <c r="F35" s="94"/>
    </row>
    <row r="36" spans="1:10" ht="5.0999999999999996" customHeight="1">
      <c r="A36" s="174"/>
      <c r="B36" s="175"/>
      <c r="C36" s="174"/>
      <c r="D36" s="174"/>
      <c r="E36" s="174"/>
      <c r="F36" s="174"/>
      <c r="H36" s="228"/>
      <c r="I36" s="229"/>
      <c r="J36" s="229"/>
    </row>
    <row r="37" spans="1:10" ht="20.100000000000001" customHeight="1">
      <c r="A37" s="185" t="s">
        <v>105</v>
      </c>
      <c r="B37" s="185"/>
      <c r="C37" s="80"/>
      <c r="D37" s="80"/>
      <c r="E37" s="80"/>
      <c r="F37" s="80"/>
      <c r="G37" s="43"/>
      <c r="H37" s="229"/>
      <c r="I37" s="229"/>
      <c r="J37" s="229"/>
    </row>
    <row r="38" spans="1:10" ht="18" customHeight="1">
      <c r="A38" s="112" t="s">
        <v>76</v>
      </c>
      <c r="B38" s="113"/>
      <c r="C38" s="91"/>
      <c r="D38" s="91"/>
      <c r="E38" s="114"/>
      <c r="F38" s="91"/>
      <c r="G38" s="95"/>
      <c r="H38" s="115"/>
      <c r="I38" s="95"/>
      <c r="J38"/>
    </row>
    <row r="39" spans="1:10" ht="5.0999999999999996" customHeight="1">
      <c r="A39" s="116"/>
      <c r="B39" s="113"/>
      <c r="C39" s="91"/>
      <c r="D39" s="91"/>
      <c r="E39" s="114"/>
      <c r="F39" s="91"/>
      <c r="G39" s="95"/>
      <c r="H39" s="115"/>
      <c r="I39" s="95"/>
      <c r="J39"/>
    </row>
    <row r="40" spans="1:10" ht="17.25" customHeight="1">
      <c r="A40" s="113" t="s">
        <v>77</v>
      </c>
      <c r="B40" s="91"/>
      <c r="C40" s="91"/>
      <c r="D40" s="91"/>
      <c r="E40" s="114"/>
      <c r="F40" s="91"/>
      <c r="G40" s="95"/>
      <c r="H40" s="115"/>
      <c r="I40" s="95"/>
      <c r="J40"/>
    </row>
    <row r="41" spans="1:10" ht="5.0999999999999996" customHeight="1">
      <c r="A41" s="113"/>
      <c r="B41" s="91"/>
      <c r="C41" s="91"/>
      <c r="D41" s="91"/>
      <c r="E41" s="114"/>
      <c r="F41" s="91"/>
      <c r="G41" s="95"/>
      <c r="H41" s="115"/>
      <c r="I41" s="95"/>
      <c r="J41"/>
    </row>
    <row r="42" spans="1:10">
      <c r="A42" s="2" t="s">
        <v>15</v>
      </c>
      <c r="B42" s="80" t="s">
        <v>106</v>
      </c>
      <c r="C42" s="80"/>
      <c r="D42" s="80"/>
      <c r="E42" s="80"/>
      <c r="F42" s="80"/>
      <c r="H42"/>
      <c r="I42"/>
      <c r="J42"/>
    </row>
    <row r="43" spans="1:10" ht="8.1" customHeight="1" thickBot="1">
      <c r="A43" s="2"/>
      <c r="B43" s="80"/>
      <c r="C43" s="80"/>
      <c r="D43" s="80"/>
      <c r="E43" s="80"/>
      <c r="F43" s="80"/>
      <c r="H43"/>
      <c r="I43"/>
      <c r="J43"/>
    </row>
    <row r="44" spans="1:10" ht="15" thickBot="1">
      <c r="A44" s="196" t="s">
        <v>104</v>
      </c>
      <c r="B44" s="81">
        <f>E19</f>
        <v>232082.60703385714</v>
      </c>
      <c r="C44" s="1" t="s">
        <v>78</v>
      </c>
      <c r="D44" s="80"/>
      <c r="E44" s="195">
        <f>B44*0.2</f>
        <v>46416.521406771433</v>
      </c>
      <c r="F44" s="84"/>
      <c r="H44"/>
      <c r="I44"/>
      <c r="J44"/>
    </row>
    <row r="45" spans="1:10" ht="5.0999999999999996" customHeight="1">
      <c r="A45" s="183"/>
      <c r="B45" s="183"/>
      <c r="C45" s="183"/>
      <c r="D45" s="183"/>
      <c r="E45" s="183"/>
      <c r="F45" s="183"/>
    </row>
    <row r="46" spans="1:10" ht="8.25" customHeight="1">
      <c r="A46" s="94"/>
      <c r="B46" s="94"/>
      <c r="C46" s="94"/>
      <c r="D46" s="94"/>
      <c r="E46" s="94"/>
      <c r="F46" s="94"/>
    </row>
    <row r="47" spans="1:10" ht="5.0999999999999996" customHeight="1">
      <c r="A47" s="186"/>
      <c r="B47" s="187"/>
      <c r="C47" s="174"/>
      <c r="D47" s="174"/>
      <c r="E47" s="174"/>
      <c r="F47" s="174"/>
      <c r="G47" s="21"/>
    </row>
    <row r="48" spans="1:10">
      <c r="A48" s="169" t="s">
        <v>107</v>
      </c>
      <c r="B48" s="169"/>
      <c r="G48" s="21"/>
    </row>
    <row r="49" spans="1:10" ht="9" customHeight="1">
      <c r="G49" s="21"/>
    </row>
    <row r="50" spans="1:10">
      <c r="A50" s="119" t="s">
        <v>15</v>
      </c>
      <c r="B50" s="80" t="s">
        <v>108</v>
      </c>
      <c r="C50" s="80"/>
      <c r="D50" s="80"/>
      <c r="E50" s="80"/>
      <c r="F50" s="80"/>
      <c r="H50"/>
      <c r="I50"/>
      <c r="J50"/>
    </row>
    <row r="51" spans="1:10" ht="5.0999999999999996" customHeight="1" thickBot="1">
      <c r="A51" s="94"/>
      <c r="B51" s="80"/>
      <c r="C51" s="80"/>
      <c r="D51" s="80"/>
      <c r="E51" s="94"/>
      <c r="F51" s="236"/>
      <c r="G51" s="220"/>
      <c r="H51"/>
      <c r="I51"/>
      <c r="J51"/>
    </row>
    <row r="52" spans="1:10" ht="13.5" thickBot="1">
      <c r="A52" s="196" t="s">
        <v>15</v>
      </c>
      <c r="B52" s="188">
        <f>E19</f>
        <v>232082.60703385714</v>
      </c>
      <c r="C52" s="1" t="s">
        <v>87</v>
      </c>
      <c r="D52" s="80"/>
      <c r="E52" s="195">
        <f>B52*0.08</f>
        <v>18566.60856270857</v>
      </c>
      <c r="F52" s="236"/>
      <c r="G52" s="220"/>
      <c r="H52"/>
      <c r="I52"/>
      <c r="J52"/>
    </row>
    <row r="53" spans="1:10" ht="5.0999999999999996" customHeight="1">
      <c r="A53" s="183"/>
      <c r="B53" s="78"/>
      <c r="C53" s="183"/>
      <c r="D53" s="189"/>
      <c r="E53" s="183"/>
      <c r="F53" s="183"/>
    </row>
    <row r="54" spans="1:10" ht="8.25" customHeight="1" thickBot="1">
      <c r="A54" s="94"/>
      <c r="B54" s="94"/>
      <c r="C54" s="94"/>
      <c r="D54" s="94"/>
      <c r="E54" s="94"/>
      <c r="F54" s="94"/>
    </row>
    <row r="55" spans="1:10" ht="18.75" customHeight="1" thickBot="1">
      <c r="A55" s="221" t="s">
        <v>109</v>
      </c>
      <c r="B55" s="222"/>
      <c r="C55" s="223"/>
      <c r="D55" s="93"/>
      <c r="E55" s="93"/>
      <c r="F55" s="93"/>
    </row>
    <row r="56" spans="1:10" ht="7.5" customHeight="1">
      <c r="A56" s="93"/>
      <c r="B56" s="93"/>
      <c r="C56" s="93"/>
      <c r="D56" s="93"/>
      <c r="E56" s="93"/>
      <c r="F56" s="93"/>
    </row>
    <row r="57" spans="1:10" ht="5.0999999999999996" customHeight="1">
      <c r="A57" s="174"/>
      <c r="B57" s="175"/>
      <c r="C57" s="174"/>
      <c r="D57" s="174"/>
      <c r="E57" s="174"/>
      <c r="F57" s="174"/>
      <c r="H57" s="228"/>
      <c r="I57" s="229"/>
      <c r="J57" s="229"/>
    </row>
    <row r="58" spans="1:10">
      <c r="A58" s="10" t="s">
        <v>0</v>
      </c>
      <c r="B58" s="8">
        <v>2.9</v>
      </c>
      <c r="C58" s="10" t="s">
        <v>1</v>
      </c>
      <c r="D58" s="8">
        <v>63</v>
      </c>
      <c r="G58" s="21"/>
      <c r="H58" s="229"/>
      <c r="I58" s="229"/>
      <c r="J58" s="229"/>
    </row>
    <row r="59" spans="1:10" ht="14.25">
      <c r="A59" s="10" t="s">
        <v>63</v>
      </c>
      <c r="B59" s="176">
        <v>1133</v>
      </c>
      <c r="C59" s="10" t="s">
        <v>2</v>
      </c>
      <c r="D59" s="8">
        <v>9.75</v>
      </c>
      <c r="E59" s="3"/>
      <c r="G59" s="21"/>
      <c r="H59" s="110"/>
      <c r="J59" s="110"/>
    </row>
    <row r="60" spans="1:10">
      <c r="A60" s="10" t="s">
        <v>3</v>
      </c>
      <c r="B60" s="3">
        <v>0.1</v>
      </c>
      <c r="C60" s="10" t="s">
        <v>4</v>
      </c>
      <c r="D60" s="3">
        <v>1</v>
      </c>
      <c r="G60" s="21"/>
      <c r="H60" s="82"/>
      <c r="I60" s="2"/>
      <c r="J60" s="82"/>
    </row>
    <row r="61" spans="1:10">
      <c r="A61" s="10" t="s">
        <v>5</v>
      </c>
      <c r="B61" s="177">
        <v>1.2030000000000001</v>
      </c>
      <c r="G61" s="21"/>
    </row>
    <row r="62" spans="1:10">
      <c r="A62" s="169" t="s">
        <v>79</v>
      </c>
      <c r="B62" s="169"/>
      <c r="G62" s="21"/>
    </row>
    <row r="63" spans="1:10" ht="12.75" customHeight="1">
      <c r="A63" s="227" t="s">
        <v>6</v>
      </c>
      <c r="B63" s="224" t="s">
        <v>64</v>
      </c>
      <c r="C63" s="178" t="s">
        <v>7</v>
      </c>
      <c r="D63" s="225" t="s">
        <v>65</v>
      </c>
      <c r="E63" s="226" t="s">
        <v>8</v>
      </c>
      <c r="F63" s="226"/>
      <c r="G63" s="1"/>
      <c r="H63" s="25"/>
    </row>
    <row r="64" spans="1:10">
      <c r="A64" s="227"/>
      <c r="B64" s="224"/>
      <c r="C64" s="179" t="s">
        <v>9</v>
      </c>
      <c r="D64" s="225"/>
      <c r="E64" s="226"/>
      <c r="F64" s="226"/>
      <c r="G64" s="1"/>
      <c r="H64" s="25"/>
    </row>
    <row r="65" spans="1:10">
      <c r="A65" s="227"/>
      <c r="B65" s="224"/>
      <c r="C65" s="180" t="s">
        <v>10</v>
      </c>
      <c r="D65" s="225"/>
      <c r="E65" s="226"/>
      <c r="F65" s="226"/>
      <c r="G65" s="1"/>
      <c r="H65" s="25"/>
    </row>
    <row r="66" spans="1:10">
      <c r="B66" s="9" t="s">
        <v>11</v>
      </c>
      <c r="C66" s="96" t="s">
        <v>12</v>
      </c>
      <c r="D66" s="9" t="s">
        <v>13</v>
      </c>
      <c r="E66" s="6" t="s">
        <v>14</v>
      </c>
    </row>
    <row r="67" spans="1:10" ht="13.5" thickBot="1">
      <c r="A67" s="10"/>
      <c r="B67" s="66">
        <f>B58</f>
        <v>2.9</v>
      </c>
      <c r="C67" s="104">
        <f>((B59*D59*B60*100)/(178.3*B61))^(1/3)</f>
        <v>8.0156581092403485</v>
      </c>
      <c r="D67" s="66">
        <f>D58</f>
        <v>63</v>
      </c>
      <c r="E67" s="66">
        <f>1.06*B59*D59*B60*D60*B61</f>
        <v>1408.6594665</v>
      </c>
    </row>
    <row r="68" spans="1:10" ht="15" thickBot="1">
      <c r="A68" s="196" t="s">
        <v>104</v>
      </c>
      <c r="B68" s="111">
        <f>((D67/C67)+B67)*E67</f>
        <v>15156.635861164441</v>
      </c>
      <c r="C68" s="182" t="s">
        <v>73</v>
      </c>
      <c r="E68" s="195">
        <f>B68</f>
        <v>15156.635861164441</v>
      </c>
      <c r="F68" s="132"/>
      <c r="G68" s="33"/>
    </row>
    <row r="69" spans="1:10" ht="5.0999999999999996" customHeight="1">
      <c r="A69" s="183"/>
      <c r="B69" s="183"/>
      <c r="C69" s="183"/>
      <c r="D69" s="183"/>
      <c r="E69" s="183"/>
      <c r="F69" s="183"/>
    </row>
    <row r="70" spans="1:10" ht="9.9499999999999993" customHeight="1">
      <c r="A70" s="94"/>
      <c r="B70" s="94"/>
      <c r="C70" s="94"/>
      <c r="D70" s="94"/>
      <c r="E70" s="94"/>
      <c r="F70" s="94"/>
    </row>
    <row r="71" spans="1:10" ht="9.9499999999999993" customHeight="1">
      <c r="A71" s="94"/>
      <c r="B71" s="94"/>
      <c r="C71" s="94"/>
      <c r="D71" s="94"/>
      <c r="E71" s="94"/>
      <c r="F71" s="94"/>
    </row>
    <row r="72" spans="1:10" ht="9.9499999999999993" customHeight="1">
      <c r="A72" s="94"/>
      <c r="B72" s="94"/>
      <c r="C72" s="94"/>
      <c r="D72" s="94"/>
      <c r="E72" s="94"/>
      <c r="F72" s="94"/>
    </row>
    <row r="73" spans="1:10" ht="9.9499999999999993" customHeight="1">
      <c r="A73" s="94"/>
      <c r="B73" s="94"/>
      <c r="C73" s="94"/>
      <c r="D73" s="94"/>
      <c r="E73" s="94"/>
      <c r="F73" s="94"/>
    </row>
    <row r="74" spans="1:10" ht="9.75" customHeight="1">
      <c r="A74" s="186"/>
      <c r="B74" s="187"/>
      <c r="C74" s="174"/>
      <c r="D74" s="174"/>
      <c r="E74" s="174"/>
      <c r="F74" s="174"/>
      <c r="G74" s="21"/>
    </row>
    <row r="75" spans="1:10">
      <c r="A75" s="169" t="s">
        <v>88</v>
      </c>
      <c r="B75" s="169"/>
      <c r="G75" s="21"/>
    </row>
    <row r="76" spans="1:10" ht="6" customHeight="1">
      <c r="G76" s="21"/>
    </row>
    <row r="77" spans="1:10">
      <c r="A77" s="119" t="s">
        <v>15</v>
      </c>
      <c r="B77" s="80" t="s">
        <v>86</v>
      </c>
      <c r="C77" s="80"/>
      <c r="D77" s="80"/>
      <c r="E77" s="80"/>
      <c r="F77" s="80"/>
      <c r="H77"/>
      <c r="I77"/>
      <c r="J77"/>
    </row>
    <row r="78" spans="1:10" ht="5.0999999999999996" customHeight="1" thickBot="1">
      <c r="A78" s="94"/>
      <c r="B78" s="80"/>
      <c r="C78" s="80"/>
      <c r="D78" s="80"/>
      <c r="E78" s="94"/>
      <c r="F78" s="236"/>
      <c r="G78" s="220"/>
      <c r="H78"/>
      <c r="I78"/>
      <c r="J78"/>
    </row>
    <row r="79" spans="1:10" ht="13.5" thickBot="1">
      <c r="A79" s="196" t="s">
        <v>15</v>
      </c>
      <c r="B79" s="188">
        <f>E68</f>
        <v>15156.635861164441</v>
      </c>
      <c r="C79" s="1" t="s">
        <v>87</v>
      </c>
      <c r="D79" s="80"/>
      <c r="E79" s="195">
        <f>B79*0.08</f>
        <v>1212.5308688931552</v>
      </c>
      <c r="F79" s="236"/>
      <c r="G79" s="220"/>
      <c r="H79"/>
      <c r="I79"/>
      <c r="J79"/>
    </row>
    <row r="80" spans="1:10" ht="9.75" customHeight="1">
      <c r="A80" s="183"/>
      <c r="B80" s="78"/>
      <c r="C80" s="183"/>
      <c r="D80" s="189"/>
      <c r="E80" s="183"/>
      <c r="F80" s="183"/>
    </row>
    <row r="81" spans="1:10" ht="8.25" customHeight="1">
      <c r="A81" s="94"/>
      <c r="B81" s="94"/>
      <c r="C81" s="94"/>
      <c r="D81" s="94"/>
      <c r="E81" s="94"/>
      <c r="F81" s="94"/>
    </row>
    <row r="82" spans="1:10" ht="3.95" customHeight="1">
      <c r="A82" s="186"/>
      <c r="B82" s="187"/>
      <c r="C82" s="174"/>
      <c r="D82" s="174"/>
      <c r="E82" s="174"/>
      <c r="F82" s="174"/>
      <c r="G82" s="21"/>
    </row>
    <row r="83" spans="1:10">
      <c r="A83" s="119" t="s">
        <v>0</v>
      </c>
      <c r="B83" s="190">
        <v>0.4</v>
      </c>
      <c r="C83" s="119" t="s">
        <v>1</v>
      </c>
      <c r="D83" s="190">
        <v>8</v>
      </c>
      <c r="E83" s="94"/>
      <c r="F83" s="94"/>
      <c r="G83" s="21"/>
    </row>
    <row r="84" spans="1:10">
      <c r="A84" s="10" t="s">
        <v>17</v>
      </c>
      <c r="B84" s="191">
        <f ca="1">SUM(E107,E102,Στατικά!F39,ΗΜ!F320,)</f>
        <v>641563.97120639635</v>
      </c>
      <c r="C84" s="10" t="s">
        <v>5</v>
      </c>
      <c r="D84" s="177">
        <f>B12</f>
        <v>1.2030000000000001</v>
      </c>
      <c r="E84" s="3"/>
      <c r="G84" s="21"/>
    </row>
    <row r="85" spans="1:10">
      <c r="A85" s="169" t="s">
        <v>18</v>
      </c>
      <c r="B85" s="169"/>
      <c r="G85" s="21"/>
    </row>
    <row r="86" spans="1:10" ht="3.95" customHeight="1">
      <c r="G86" s="21"/>
    </row>
    <row r="87" spans="1:10">
      <c r="A87" s="10" t="s">
        <v>15</v>
      </c>
      <c r="B87" s="99" t="s">
        <v>19</v>
      </c>
      <c r="E87" s="128"/>
    </row>
    <row r="88" spans="1:10">
      <c r="A88" s="232" t="s">
        <v>20</v>
      </c>
      <c r="B88" s="9" t="s">
        <v>21</v>
      </c>
      <c r="C88" s="178" t="s">
        <v>7</v>
      </c>
      <c r="D88" s="9"/>
      <c r="E88" s="235" t="s">
        <v>22</v>
      </c>
      <c r="F88" s="236">
        <f>(B83+(D83/(B84/175*D84)^(1/3)))/100</f>
        <v>8.8782883994903052E-3</v>
      </c>
      <c r="G88" s="220"/>
    </row>
    <row r="89" spans="1:10">
      <c r="A89" s="232"/>
      <c r="B89" s="224" t="s">
        <v>23</v>
      </c>
      <c r="C89" s="179" t="s">
        <v>24</v>
      </c>
      <c r="D89" s="231" t="s">
        <v>66</v>
      </c>
      <c r="E89" s="235"/>
      <c r="F89" s="236"/>
      <c r="G89" s="220"/>
    </row>
    <row r="90" spans="1:10">
      <c r="A90" s="232"/>
      <c r="B90" s="224"/>
      <c r="C90" s="104" t="s">
        <v>25</v>
      </c>
      <c r="D90" s="231"/>
      <c r="E90" s="235"/>
      <c r="F90" s="236"/>
      <c r="G90" s="220"/>
    </row>
    <row r="91" spans="1:10" ht="13.5" thickBot="1">
      <c r="A91" s="181" t="s">
        <v>15</v>
      </c>
      <c r="B91" s="111">
        <f>B84</f>
        <v>641563.97120639635</v>
      </c>
      <c r="C91" s="3" t="s">
        <v>75</v>
      </c>
      <c r="E91" s="184">
        <f>B84*0.01*D84</f>
        <v>7718.0145736129489</v>
      </c>
      <c r="F91" s="132"/>
    </row>
    <row r="92" spans="1:10" ht="9.75" customHeight="1" thickTop="1">
      <c r="A92" s="183"/>
      <c r="B92" s="78"/>
      <c r="C92" s="183"/>
      <c r="D92" s="189"/>
      <c r="E92" s="183"/>
      <c r="F92" s="183"/>
    </row>
    <row r="94" spans="1:10">
      <c r="A94" s="174"/>
      <c r="B94" s="174"/>
      <c r="C94" s="174"/>
      <c r="D94" s="174"/>
      <c r="E94" s="174"/>
      <c r="F94" s="174"/>
    </row>
    <row r="95" spans="1:10" s="80" customFormat="1" ht="18" customHeight="1">
      <c r="A95" s="94"/>
      <c r="B95" s="90" t="s">
        <v>68</v>
      </c>
      <c r="C95" s="94"/>
      <c r="D95" s="94"/>
      <c r="E95" s="94"/>
      <c r="F95" s="94"/>
      <c r="H95" s="81"/>
      <c r="J95" s="81"/>
    </row>
    <row r="96" spans="1:10" s="80" customFormat="1" ht="5.0999999999999996" customHeight="1">
      <c r="A96" s="94"/>
      <c r="B96" s="94"/>
      <c r="C96" s="94"/>
      <c r="D96" s="94"/>
      <c r="E96" s="94"/>
      <c r="F96" s="94"/>
      <c r="H96" s="81"/>
      <c r="J96" s="81"/>
    </row>
    <row r="97" spans="1:13" s="80" customFormat="1" ht="18" customHeight="1">
      <c r="A97" s="94"/>
      <c r="B97" s="90" t="str">
        <f>A6</f>
        <v>ΕΚΘΕΣΙΑΚΟ ΚΕΝΤΡΟ  (3.267,00 m2 )</v>
      </c>
      <c r="C97" s="94"/>
      <c r="D97" s="94"/>
      <c r="E97" s="92"/>
      <c r="F97" s="94"/>
      <c r="H97" s="81"/>
      <c r="J97" s="81"/>
    </row>
    <row r="98" spans="1:13" s="80" customFormat="1" ht="18" customHeight="1">
      <c r="A98" s="94"/>
      <c r="B98" s="94" t="s">
        <v>113</v>
      </c>
      <c r="C98" s="94"/>
      <c r="D98" s="92">
        <f>SUM(E19,)</f>
        <v>232082.60703385714</v>
      </c>
      <c r="E98" s="99"/>
      <c r="F98" s="94"/>
      <c r="H98" s="81"/>
      <c r="J98" s="81"/>
    </row>
    <row r="99" spans="1:13" s="80" customFormat="1" ht="18" customHeight="1">
      <c r="A99" s="99"/>
      <c r="B99" s="99" t="s">
        <v>110</v>
      </c>
      <c r="C99" s="99"/>
      <c r="D99" s="111">
        <f>SUM(E33,)</f>
        <v>7272.6906256117954</v>
      </c>
      <c r="E99" s="99"/>
      <c r="F99" s="99"/>
      <c r="H99" s="81"/>
      <c r="J99" s="81"/>
    </row>
    <row r="100" spans="1:13" s="80" customFormat="1" ht="18" customHeight="1">
      <c r="A100" s="99"/>
      <c r="B100" s="99" t="s">
        <v>111</v>
      </c>
      <c r="C100" s="99"/>
      <c r="D100" s="111">
        <f>SUM(E44)</f>
        <v>46416.521406771433</v>
      </c>
      <c r="E100" s="99"/>
      <c r="F100" s="99"/>
      <c r="H100" s="81"/>
      <c r="J100" s="81"/>
    </row>
    <row r="101" spans="1:13" s="80" customFormat="1" ht="18" customHeight="1">
      <c r="A101" s="99"/>
      <c r="B101" s="99" t="s">
        <v>112</v>
      </c>
      <c r="C101" s="99"/>
      <c r="D101" s="100">
        <f>E52</f>
        <v>18566.60856270857</v>
      </c>
      <c r="E101" s="99"/>
      <c r="F101" s="99"/>
      <c r="H101" s="81"/>
      <c r="J101" s="81"/>
    </row>
    <row r="102" spans="1:13" s="80" customFormat="1" ht="18" customHeight="1">
      <c r="A102" s="99"/>
      <c r="C102" s="99"/>
      <c r="D102" s="117" t="s">
        <v>131</v>
      </c>
      <c r="E102" s="101">
        <f>SUM(D98:D101)</f>
        <v>304338.42762894894</v>
      </c>
      <c r="F102" s="99"/>
      <c r="H102" s="81"/>
      <c r="J102" s="81"/>
    </row>
    <row r="103" spans="1:13" s="80" customFormat="1" ht="5.0999999999999996" customHeight="1">
      <c r="A103" s="94"/>
      <c r="B103" s="94"/>
      <c r="C103" s="94"/>
      <c r="D103" s="94"/>
      <c r="E103" s="94"/>
      <c r="F103" s="94"/>
      <c r="H103" s="81"/>
      <c r="J103" s="81"/>
    </row>
    <row r="104" spans="1:13" s="45" customFormat="1" ht="18" customHeight="1">
      <c r="A104" s="90"/>
      <c r="B104" s="102" t="s">
        <v>114</v>
      </c>
      <c r="C104" s="90"/>
      <c r="D104" s="90"/>
      <c r="E104" s="97"/>
      <c r="F104" s="103"/>
      <c r="H104" s="98"/>
      <c r="J104" s="98"/>
    </row>
    <row r="105" spans="1:13" s="80" customFormat="1" ht="18" customHeight="1">
      <c r="A105" s="94"/>
      <c r="B105" s="94" t="s">
        <v>115</v>
      </c>
      <c r="C105" s="94"/>
      <c r="D105" s="92">
        <f>SUM(E68)</f>
        <v>15156.635861164441</v>
      </c>
      <c r="E105" s="99"/>
      <c r="F105" s="94"/>
      <c r="H105" s="81"/>
      <c r="J105" s="81"/>
    </row>
    <row r="106" spans="1:13" s="80" customFormat="1" ht="18" customHeight="1">
      <c r="A106" s="99"/>
      <c r="B106" s="99" t="s">
        <v>112</v>
      </c>
      <c r="C106" s="99"/>
      <c r="D106" s="100">
        <f>E79</f>
        <v>1212.5308688931552</v>
      </c>
      <c r="E106" s="99"/>
      <c r="F106" s="99"/>
      <c r="H106" s="81"/>
      <c r="J106" s="81"/>
    </row>
    <row r="107" spans="1:13" s="80" customFormat="1" ht="18" customHeight="1">
      <c r="A107" s="99"/>
      <c r="C107" s="99"/>
      <c r="D107" s="117" t="s">
        <v>132</v>
      </c>
      <c r="E107" s="101">
        <f>SUM(D105:D106)</f>
        <v>16369.166730057595</v>
      </c>
      <c r="F107" s="99"/>
      <c r="H107" s="81"/>
      <c r="J107" s="81"/>
    </row>
    <row r="108" spans="1:13" s="80" customFormat="1" ht="5.0999999999999996" customHeight="1">
      <c r="A108" s="94"/>
      <c r="B108" s="94"/>
      <c r="C108" s="94"/>
      <c r="D108" s="94"/>
      <c r="E108" s="94"/>
      <c r="F108" s="94"/>
      <c r="H108" s="81"/>
      <c r="J108" s="81"/>
    </row>
    <row r="109" spans="1:13" s="45" customFormat="1" ht="18" customHeight="1">
      <c r="A109" s="90"/>
      <c r="B109" s="90" t="s">
        <v>57</v>
      </c>
      <c r="C109" s="90"/>
      <c r="D109" s="90"/>
      <c r="E109" s="203">
        <f>E91</f>
        <v>7718.0145736129489</v>
      </c>
      <c r="F109" s="90"/>
      <c r="H109" s="98"/>
      <c r="J109" s="98"/>
    </row>
    <row r="110" spans="1:13" s="45" customFormat="1" ht="5.0999999999999996" customHeight="1" thickBot="1">
      <c r="A110" s="90"/>
      <c r="B110" s="90"/>
      <c r="C110" s="90"/>
      <c r="D110" s="90"/>
      <c r="E110" s="97"/>
      <c r="F110" s="90"/>
      <c r="H110" s="98"/>
      <c r="J110" s="98"/>
    </row>
    <row r="111" spans="1:13" ht="18" customHeight="1">
      <c r="A111" s="192"/>
      <c r="B111" s="138"/>
      <c r="C111" s="138"/>
      <c r="D111" s="138"/>
      <c r="E111" s="140" t="s">
        <v>56</v>
      </c>
      <c r="F111" s="233">
        <f>SUM(E102:E109)</f>
        <v>328425.60893261951</v>
      </c>
      <c r="G111" s="149"/>
      <c r="H111" s="150"/>
      <c r="I111" s="150"/>
      <c r="J111" s="150"/>
      <c r="K111" s="147"/>
      <c r="L111" s="151"/>
      <c r="M111" s="230"/>
    </row>
    <row r="112" spans="1:13" ht="18" customHeight="1" thickBot="1">
      <c r="A112" s="193"/>
      <c r="B112" s="142"/>
      <c r="C112" s="142"/>
      <c r="D112" s="142"/>
      <c r="E112" s="144" t="s">
        <v>94</v>
      </c>
      <c r="F112" s="234"/>
      <c r="G112" s="149"/>
      <c r="H112" s="150"/>
      <c r="I112" s="150"/>
      <c r="J112" s="150"/>
      <c r="K112" s="147"/>
      <c r="L112" s="152"/>
      <c r="M112" s="230"/>
    </row>
  </sheetData>
  <mergeCells count="30">
    <mergeCell ref="B4:F4"/>
    <mergeCell ref="A6:C6"/>
    <mergeCell ref="A28:A30"/>
    <mergeCell ref="B28:B30"/>
    <mergeCell ref="D28:D30"/>
    <mergeCell ref="E28:F30"/>
    <mergeCell ref="E63:F65"/>
    <mergeCell ref="H8:J9"/>
    <mergeCell ref="A14:A16"/>
    <mergeCell ref="B14:B16"/>
    <mergeCell ref="D14:D16"/>
    <mergeCell ref="E14:F16"/>
    <mergeCell ref="F51:F52"/>
    <mergeCell ref="G51:G52"/>
    <mergeCell ref="F111:F112"/>
    <mergeCell ref="M111:M112"/>
    <mergeCell ref="F78:F79"/>
    <mergeCell ref="G78:G79"/>
    <mergeCell ref="H36:J37"/>
    <mergeCell ref="A55:C55"/>
    <mergeCell ref="H57:J58"/>
    <mergeCell ref="A63:A65"/>
    <mergeCell ref="B63:B65"/>
    <mergeCell ref="D63:D65"/>
    <mergeCell ref="A88:A90"/>
    <mergeCell ref="E88:E90"/>
    <mergeCell ref="F88:F90"/>
    <mergeCell ref="G88:G90"/>
    <mergeCell ref="B89:B90"/>
    <mergeCell ref="D89:D90"/>
  </mergeCells>
  <phoneticPr fontId="19" type="noConversion"/>
  <pageMargins left="0.34" right="0.17" top="0.24" bottom="0.17" header="0.15748031496062992" footer="0.11811023622047245"/>
  <pageSetup paperSize="9" scale="96" fitToHeight="2" orientation="portrait" r:id="rId1"/>
  <headerFooter alignWithMargins="0">
    <oddHeader>&amp;R&amp;9&amp;P</oddHeader>
  </headerFooter>
  <rowBreaks count="1" manualBreakCount="1">
    <brk id="74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6"/>
  <sheetViews>
    <sheetView view="pageBreakPreview" topLeftCell="A13" zoomScaleNormal="100" workbookViewId="0">
      <selection activeCell="N27" sqref="N27"/>
    </sheetView>
  </sheetViews>
  <sheetFormatPr defaultRowHeight="14.25"/>
  <cols>
    <col min="1" max="1" width="3.28515625" style="88" customWidth="1"/>
    <col min="2" max="2" width="9.7109375" style="88" customWidth="1"/>
    <col min="3" max="3" width="48.42578125" style="88" customWidth="1"/>
    <col min="4" max="4" width="13.42578125" style="88" customWidth="1"/>
    <col min="5" max="5" width="13.28515625" style="88" customWidth="1"/>
    <col min="6" max="6" width="13.7109375" style="88" customWidth="1"/>
    <col min="7" max="7" width="3.140625" customWidth="1"/>
    <col min="8" max="8" width="16.7109375" customWidth="1"/>
    <col min="9" max="9" width="21.28515625" customWidth="1"/>
  </cols>
  <sheetData>
    <row r="1" spans="1:23" s="11" customFormat="1" ht="15">
      <c r="A1" s="124" t="str">
        <f ca="1">Αρχιτεκτονικά!A1</f>
        <v>ΔΗΜΟΣ ΑΡΤΑΙΩΝ</v>
      </c>
      <c r="B1" s="161"/>
      <c r="C1" s="161"/>
      <c r="D1" s="161"/>
      <c r="E1" s="161"/>
      <c r="F1" s="161"/>
      <c r="G1" s="106"/>
      <c r="I1" s="12"/>
    </row>
    <row r="2" spans="1:23" s="11" customFormat="1" ht="15">
      <c r="A2" s="49" t="str">
        <f ca="1">Αρχιτεκτονικά!A2</f>
        <v>Μελέτη κατασκευής μόνιμου στεγασμένου Εκθεσιακού Κέντρου</v>
      </c>
      <c r="B2" s="86"/>
      <c r="C2" s="86"/>
      <c r="D2" s="86"/>
      <c r="E2" s="86"/>
      <c r="F2" s="86"/>
      <c r="G2" s="47"/>
      <c r="I2" s="12"/>
    </row>
    <row r="3" spans="1:23" ht="9.75" customHeight="1" thickBot="1">
      <c r="A3" s="87"/>
      <c r="B3" s="87"/>
      <c r="C3" s="87"/>
      <c r="D3" s="87"/>
      <c r="E3" s="87"/>
      <c r="F3" s="87"/>
      <c r="G3" s="15"/>
      <c r="I3" s="13"/>
    </row>
    <row r="4" spans="1:23" s="85" customFormat="1" ht="50.1" customHeight="1" thickBot="1">
      <c r="A4" s="250" t="s">
        <v>143</v>
      </c>
      <c r="B4" s="218"/>
      <c r="C4" s="218"/>
      <c r="D4" s="218"/>
      <c r="E4" s="218"/>
      <c r="F4" s="219"/>
      <c r="G4" s="156"/>
    </row>
    <row r="5" spans="1:23" ht="5.0999999999999996" customHeight="1" thickBot="1">
      <c r="A5" s="89"/>
      <c r="B5" s="89"/>
      <c r="C5" s="89"/>
      <c r="D5" s="89"/>
      <c r="E5" s="89"/>
      <c r="F5" s="89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</row>
    <row r="6" spans="1:23" s="84" customFormat="1" ht="20.100000000000001" customHeight="1" thickBot="1">
      <c r="A6" s="204">
        <v>1</v>
      </c>
      <c r="B6" s="205" t="s">
        <v>81</v>
      </c>
      <c r="C6" s="205"/>
      <c r="D6" s="206"/>
      <c r="E6" s="206"/>
      <c r="F6" s="207">
        <f>SUM(E13:E22)</f>
        <v>376251.03569401195</v>
      </c>
      <c r="G6" s="83"/>
      <c r="I6" s="110"/>
    </row>
    <row r="7" spans="1:23" s="200" customFormat="1" ht="5.0999999999999996" customHeight="1">
      <c r="A7" s="197"/>
      <c r="B7" s="103"/>
      <c r="C7" s="103"/>
      <c r="D7" s="198"/>
      <c r="E7" s="198"/>
      <c r="F7" s="199"/>
      <c r="G7" s="198"/>
      <c r="I7" s="201"/>
    </row>
    <row r="8" spans="1:23" s="200" customFormat="1" ht="20.100000000000001" customHeight="1">
      <c r="A8" s="197"/>
      <c r="B8" s="103" t="str">
        <f ca="1">Αρχιτεκτονικά!B97</f>
        <v>ΕΚΘΕΣΙΑΚΟ ΚΕΝΤΡΟ  (3.267,00 m2 )</v>
      </c>
      <c r="C8" s="103"/>
      <c r="D8" s="198"/>
      <c r="E8" s="198"/>
      <c r="G8" s="198"/>
      <c r="H8" s="199"/>
      <c r="I8" s="201"/>
    </row>
    <row r="9" spans="1:23" s="91" customFormat="1" ht="20.100000000000001" customHeight="1">
      <c r="A9" s="96"/>
      <c r="B9" s="94" t="s">
        <v>140</v>
      </c>
      <c r="C9" s="94"/>
      <c r="D9" s="92">
        <f ca="1">SUM('Αρχιτεκτονικά ΠΛΗΡΗΣ ΜΕΛΕΤΗ'!E19)</f>
        <v>232082.60703385714</v>
      </c>
      <c r="E9" s="92"/>
      <c r="F9" s="94"/>
      <c r="G9" s="95"/>
      <c r="H9" s="107">
        <f>SUM(E13:E20,)</f>
        <v>327174.81364696694</v>
      </c>
    </row>
    <row r="10" spans="1:23" s="91" customFormat="1" ht="20.100000000000001" customHeight="1">
      <c r="A10" s="96"/>
      <c r="B10" s="94" t="s">
        <v>127</v>
      </c>
      <c r="C10" s="94"/>
      <c r="D10" s="92">
        <f ca="1">SUM('Αρχιτεκτονικά ΠΛΗΡΗΣ ΜΕΛΕΤΗ'!E33)</f>
        <v>7272.6906256117954</v>
      </c>
      <c r="E10" s="92"/>
      <c r="F10" s="94"/>
      <c r="G10" s="95"/>
      <c r="H10" s="107">
        <f>H9*0.15</f>
        <v>49076.222047045041</v>
      </c>
      <c r="I10" s="107"/>
    </row>
    <row r="11" spans="1:23" s="91" customFormat="1" ht="20.100000000000001" customHeight="1">
      <c r="A11" s="96"/>
      <c r="B11" s="94" t="s">
        <v>138</v>
      </c>
      <c r="C11" s="94"/>
      <c r="D11" s="92">
        <f ca="1">SUM('Αρχιτεκτονικά ΠΛΗΡΗΣ ΜΕΛΕΤΗ'!E44)</f>
        <v>46416.521406771433</v>
      </c>
      <c r="E11" s="92"/>
      <c r="F11" s="94"/>
      <c r="G11" s="95"/>
      <c r="H11" s="107">
        <f>SUM(H9:H10)</f>
        <v>376251.03569401195</v>
      </c>
    </row>
    <row r="12" spans="1:23" s="91" customFormat="1" ht="20.100000000000001" customHeight="1">
      <c r="A12" s="96"/>
      <c r="B12" s="94" t="s">
        <v>85</v>
      </c>
      <c r="C12" s="94"/>
      <c r="D12" s="162">
        <f ca="1">SUM('Αρχιτεκτονικά ΠΛΗΡΗΣ ΜΕΛΕΤΗ'!E52)</f>
        <v>18566.60856270857</v>
      </c>
      <c r="E12" s="92"/>
      <c r="F12" s="94"/>
      <c r="G12" s="95"/>
    </row>
    <row r="13" spans="1:23" s="91" customFormat="1" ht="20.100000000000001" customHeight="1">
      <c r="A13" s="96"/>
      <c r="D13" s="130" t="s">
        <v>129</v>
      </c>
      <c r="E13" s="97">
        <f>SUM(D9:D12)</f>
        <v>304338.42762894894</v>
      </c>
      <c r="G13" s="95"/>
    </row>
    <row r="14" spans="1:23" s="91" customFormat="1" ht="5.0999999999999996" customHeight="1">
      <c r="A14" s="96"/>
      <c r="C14" s="130"/>
      <c r="D14" s="92"/>
      <c r="E14" s="97"/>
      <c r="G14" s="95"/>
    </row>
    <row r="15" spans="1:23" s="91" customFormat="1" ht="20.100000000000001" customHeight="1">
      <c r="A15" s="96"/>
      <c r="B15" s="202" t="str">
        <f ca="1">Αρχιτεκτονικά!B104</f>
        <v>ΔΙΑΜΟΡΦΩΣΗ ΠΕΡΙΒΑΛΛΟΝΤΟΣ ΧΩΡΟΥ (1.133,00 m2)</v>
      </c>
      <c r="C15" s="94"/>
      <c r="D15" s="92"/>
      <c r="E15" s="92"/>
      <c r="F15" s="94"/>
      <c r="G15" s="95"/>
    </row>
    <row r="16" spans="1:23" s="91" customFormat="1" ht="20.100000000000001" customHeight="1">
      <c r="A16" s="96"/>
      <c r="B16" s="94" t="s">
        <v>115</v>
      </c>
      <c r="C16" s="94"/>
      <c r="D16" s="92">
        <f ca="1">SUM(Αρχιτεκτονικά!E68)</f>
        <v>15156.635861164441</v>
      </c>
      <c r="E16" s="92"/>
      <c r="F16" s="94"/>
      <c r="G16" s="95"/>
      <c r="I16" s="107"/>
    </row>
    <row r="17" spans="1:9" s="91" customFormat="1" ht="20.100000000000001" customHeight="1">
      <c r="A17" s="96"/>
      <c r="B17" s="94" t="s">
        <v>85</v>
      </c>
      <c r="C17" s="94"/>
      <c r="D17" s="162">
        <f ca="1">SUM(Αρχιτεκτονικά!E79)</f>
        <v>1212.5308688931552</v>
      </c>
      <c r="E17" s="92"/>
      <c r="F17" s="94"/>
      <c r="G17" s="95"/>
      <c r="I17" s="107"/>
    </row>
    <row r="18" spans="1:9" s="91" customFormat="1" ht="20.100000000000001" customHeight="1">
      <c r="A18" s="96"/>
      <c r="B18" s="94"/>
      <c r="D18" s="130" t="s">
        <v>130</v>
      </c>
      <c r="E18" s="97">
        <f>SUM(D16:D17)</f>
        <v>16369.166730057595</v>
      </c>
      <c r="G18" s="95"/>
      <c r="I18" s="107"/>
    </row>
    <row r="19" spans="1:9" s="91" customFormat="1" ht="5.0999999999999996" customHeight="1">
      <c r="A19" s="96"/>
      <c r="C19" s="130"/>
      <c r="D19" s="92"/>
      <c r="E19" s="97"/>
      <c r="G19" s="95"/>
    </row>
    <row r="20" spans="1:9" s="91" customFormat="1" ht="20.100000000000001" customHeight="1">
      <c r="A20" s="96"/>
      <c r="C20" s="94"/>
      <c r="D20" s="130" t="s">
        <v>133</v>
      </c>
      <c r="E20" s="97">
        <f ca="1">SUM(Αρχιτεκτονικά!E91)</f>
        <v>6467.219287960399</v>
      </c>
      <c r="F20" s="94"/>
      <c r="G20" s="95"/>
      <c r="I20" s="107"/>
    </row>
    <row r="21" spans="1:9" s="91" customFormat="1" ht="5.0999999999999996" customHeight="1">
      <c r="A21" s="96"/>
      <c r="C21" s="130"/>
      <c r="D21" s="92"/>
      <c r="E21" s="97"/>
      <c r="G21" s="95"/>
    </row>
    <row r="22" spans="1:9" s="91" customFormat="1" ht="20.100000000000001" customHeight="1">
      <c r="A22" s="96"/>
      <c r="C22" s="94"/>
      <c r="D22" s="130" t="s">
        <v>141</v>
      </c>
      <c r="E22" s="97">
        <f>H9*0.15</f>
        <v>49076.222047045041</v>
      </c>
      <c r="F22" s="94"/>
      <c r="G22" s="95"/>
      <c r="I22" s="107"/>
    </row>
    <row r="23" spans="1:9" s="91" customFormat="1" ht="5.0999999999999996" customHeight="1" thickBot="1">
      <c r="A23" s="96"/>
      <c r="B23" s="94"/>
      <c r="C23" s="94"/>
      <c r="D23" s="92"/>
      <c r="E23" s="92"/>
      <c r="F23" s="94"/>
      <c r="G23" s="95"/>
    </row>
    <row r="24" spans="1:9" s="84" customFormat="1" ht="20.100000000000001" customHeight="1" thickBot="1">
      <c r="A24" s="204">
        <v>2</v>
      </c>
      <c r="B24" s="205" t="s">
        <v>69</v>
      </c>
      <c r="C24" s="205"/>
      <c r="D24" s="206"/>
      <c r="E24" s="206"/>
      <c r="F24" s="207">
        <f>SUM(E29:E31)</f>
        <v>122765.92023027914</v>
      </c>
      <c r="G24" s="83"/>
      <c r="H24" s="110">
        <f>F24*1.15</f>
        <v>141180.80826482101</v>
      </c>
      <c r="I24" s="110"/>
    </row>
    <row r="25" spans="1:9" s="200" customFormat="1" ht="5.0999999999999996" customHeight="1">
      <c r="A25" s="197"/>
      <c r="B25" s="103"/>
      <c r="C25" s="103"/>
      <c r="D25" s="198"/>
      <c r="E25" s="198"/>
      <c r="F25" s="199"/>
      <c r="G25" s="198"/>
      <c r="I25" s="201"/>
    </row>
    <row r="26" spans="1:9" s="200" customFormat="1" ht="20.100000000000001" customHeight="1">
      <c r="A26" s="197"/>
      <c r="B26" s="103" t="str">
        <f>B8</f>
        <v>ΕΚΘΕΣΙΑΚΟ ΚΕΝΤΡΟ  (3.267,00 m2 )</v>
      </c>
      <c r="C26" s="103"/>
      <c r="D26" s="198"/>
      <c r="E26" s="198"/>
      <c r="F26" s="199"/>
      <c r="G26" s="198"/>
      <c r="I26" s="201"/>
    </row>
    <row r="27" spans="1:9" s="91" customFormat="1" ht="20.100000000000001" customHeight="1">
      <c r="A27" s="96"/>
      <c r="B27" s="94" t="s">
        <v>115</v>
      </c>
      <c r="C27" s="94"/>
      <c r="D27" s="92">
        <f ca="1">SUM(Στατικά!E19)</f>
        <v>98845.346401190938</v>
      </c>
      <c r="E27" s="92"/>
      <c r="F27" s="94"/>
      <c r="G27" s="95"/>
    </row>
    <row r="28" spans="1:9" s="91" customFormat="1" ht="20.100000000000001" customHeight="1">
      <c r="A28" s="96"/>
      <c r="B28" s="94" t="s">
        <v>112</v>
      </c>
      <c r="C28" s="94"/>
      <c r="D28" s="92">
        <f ca="1">Στατικά!E27</f>
        <v>7907.6277120952755</v>
      </c>
      <c r="E28" s="92"/>
      <c r="F28" s="94"/>
      <c r="G28" s="95"/>
    </row>
    <row r="29" spans="1:9" s="91" customFormat="1" ht="20.100000000000001" customHeight="1">
      <c r="A29" s="96"/>
      <c r="D29" s="130" t="s">
        <v>129</v>
      </c>
      <c r="E29" s="97">
        <f>SUM(D27:D28)</f>
        <v>106752.97411328621</v>
      </c>
      <c r="G29" s="95"/>
    </row>
    <row r="30" spans="1:9" s="91" customFormat="1" ht="5.0999999999999996" customHeight="1">
      <c r="A30" s="96"/>
      <c r="C30" s="130"/>
      <c r="D30" s="92"/>
      <c r="E30" s="97"/>
      <c r="G30" s="95"/>
    </row>
    <row r="31" spans="1:9" s="91" customFormat="1" ht="20.100000000000001" customHeight="1">
      <c r="A31" s="96"/>
      <c r="C31" s="94"/>
      <c r="D31" s="130" t="s">
        <v>141</v>
      </c>
      <c r="E31" s="97">
        <f>E29*0.15</f>
        <v>16012.946116992931</v>
      </c>
      <c r="F31" s="94"/>
      <c r="G31" s="95"/>
      <c r="I31" s="107"/>
    </row>
    <row r="32" spans="1:9" s="91" customFormat="1" ht="5.0999999999999996" customHeight="1" thickBot="1">
      <c r="A32" s="96"/>
      <c r="B32" s="94"/>
      <c r="C32" s="94"/>
      <c r="D32" s="92"/>
      <c r="E32" s="92"/>
      <c r="F32" s="94"/>
      <c r="G32" s="95"/>
    </row>
    <row r="33" spans="1:9" s="84" customFormat="1" ht="20.100000000000001" customHeight="1" thickBot="1">
      <c r="A33" s="204">
        <v>3</v>
      </c>
      <c r="B33" s="205" t="s">
        <v>70</v>
      </c>
      <c r="C33" s="205"/>
      <c r="D33" s="206"/>
      <c r="E33" s="206"/>
      <c r="F33" s="207">
        <f>SUM(E39:E41)</f>
        <v>246218.91314421923</v>
      </c>
      <c r="G33" s="83"/>
      <c r="H33" s="110">
        <f>E39</f>
        <v>214103.40273410367</v>
      </c>
      <c r="I33" s="110"/>
    </row>
    <row r="34" spans="1:9" s="200" customFormat="1" ht="5.0999999999999996" customHeight="1">
      <c r="A34" s="197"/>
      <c r="B34" s="103"/>
      <c r="C34" s="103"/>
      <c r="D34" s="198"/>
      <c r="E34" s="198"/>
      <c r="F34" s="199"/>
      <c r="G34" s="198"/>
      <c r="I34" s="201"/>
    </row>
    <row r="35" spans="1:9" s="200" customFormat="1" ht="20.100000000000001" customHeight="1">
      <c r="A35" s="197"/>
      <c r="B35" s="103" t="str">
        <f>B8</f>
        <v>ΕΚΘΕΣΙΑΚΟ ΚΕΝΤΡΟ  (3.267,00 m2 )</v>
      </c>
      <c r="C35" s="103"/>
      <c r="D35" s="198"/>
      <c r="E35" s="198"/>
      <c r="F35" s="199"/>
      <c r="G35" s="198"/>
      <c r="H35" s="201">
        <f>H33*0.15</f>
        <v>32115.510410115548</v>
      </c>
      <c r="I35" s="201"/>
    </row>
    <row r="36" spans="1:9" s="91" customFormat="1" ht="20.100000000000001" customHeight="1">
      <c r="A36" s="96"/>
      <c r="B36" s="94" t="s">
        <v>115</v>
      </c>
      <c r="C36" s="94"/>
      <c r="D36" s="92">
        <f ca="1">SUM(ΗΜ!E313)</f>
        <v>167268.28338601848</v>
      </c>
      <c r="E36" s="92"/>
      <c r="F36" s="92"/>
      <c r="G36" s="95"/>
      <c r="H36" s="107">
        <f>SUM(H33:H35)</f>
        <v>246218.91314421923</v>
      </c>
      <c r="I36" s="110"/>
    </row>
    <row r="37" spans="1:9" s="91" customFormat="1" ht="20.100000000000001" customHeight="1">
      <c r="A37" s="96"/>
      <c r="B37" s="94" t="s">
        <v>134</v>
      </c>
      <c r="C37" s="94"/>
      <c r="D37" s="92">
        <f ca="1">SUM(ΗΜ!E317)</f>
        <v>33453.656677203704</v>
      </c>
      <c r="E37" s="92"/>
      <c r="F37" s="92"/>
      <c r="G37" s="95"/>
      <c r="I37" s="110"/>
    </row>
    <row r="38" spans="1:9" s="91" customFormat="1" ht="20.100000000000001" customHeight="1">
      <c r="A38" s="96"/>
      <c r="B38" s="94" t="s">
        <v>112</v>
      </c>
      <c r="C38" s="94"/>
      <c r="D38" s="92">
        <f ca="1">SUM(ΗΜ!E315)</f>
        <v>13381.462670881478</v>
      </c>
      <c r="E38" s="92"/>
      <c r="F38" s="92"/>
      <c r="G38" s="95"/>
    </row>
    <row r="39" spans="1:9" s="91" customFormat="1" ht="20.100000000000001" customHeight="1">
      <c r="A39" s="96"/>
      <c r="D39" s="130" t="s">
        <v>129</v>
      </c>
      <c r="E39" s="97">
        <f>SUM(D36:D38)</f>
        <v>214103.40273410367</v>
      </c>
      <c r="G39" s="95"/>
    </row>
    <row r="40" spans="1:9" s="91" customFormat="1" ht="5.0999999999999996" customHeight="1">
      <c r="A40" s="96"/>
      <c r="C40" s="130"/>
      <c r="D40" s="92"/>
      <c r="E40" s="97"/>
      <c r="G40" s="95"/>
    </row>
    <row r="41" spans="1:9" s="91" customFormat="1" ht="20.100000000000001" customHeight="1">
      <c r="A41" s="96"/>
      <c r="C41" s="94"/>
      <c r="D41" s="130" t="s">
        <v>141</v>
      </c>
      <c r="E41" s="97">
        <f>E39*0.15</f>
        <v>32115.510410115548</v>
      </c>
      <c r="F41" s="94"/>
      <c r="G41" s="95"/>
      <c r="I41" s="107"/>
    </row>
    <row r="42" spans="1:9" s="91" customFormat="1" ht="5.0999999999999996" customHeight="1" thickBot="1">
      <c r="A42" s="96"/>
      <c r="B42" s="94"/>
      <c r="C42" s="94"/>
      <c r="D42" s="92"/>
      <c r="E42" s="92"/>
      <c r="F42" s="92"/>
      <c r="G42" s="95"/>
    </row>
    <row r="43" spans="1:9" s="91" customFormat="1" ht="5.0999999999999996" customHeight="1">
      <c r="A43" s="96"/>
      <c r="B43" s="94"/>
      <c r="C43" s="208"/>
      <c r="D43" s="209"/>
      <c r="E43" s="209"/>
      <c r="F43" s="210"/>
      <c r="G43" s="95"/>
    </row>
    <row r="44" spans="1:9" s="45" customFormat="1" ht="20.100000000000001" customHeight="1">
      <c r="A44" s="93"/>
      <c r="B44" s="46"/>
      <c r="C44" s="211"/>
      <c r="D44" s="212" t="s">
        <v>142</v>
      </c>
      <c r="E44" s="212"/>
      <c r="F44" s="213">
        <f>SUM(F6:F38)</f>
        <v>745235.86906851036</v>
      </c>
      <c r="G44" s="46"/>
      <c r="H44" s="98"/>
    </row>
    <row r="45" spans="1:9" s="91" customFormat="1" ht="5.0999999999999996" customHeight="1" thickBot="1">
      <c r="A45" s="96"/>
      <c r="B45" s="94"/>
      <c r="C45" s="214"/>
      <c r="D45" s="215"/>
      <c r="E45" s="215"/>
      <c r="F45" s="216"/>
      <c r="G45" s="95"/>
    </row>
    <row r="46" spans="1:9" s="91" customFormat="1" ht="5.0999999999999996" customHeight="1">
      <c r="A46" s="96"/>
      <c r="B46" s="94"/>
      <c r="C46" s="94"/>
      <c r="D46" s="157"/>
      <c r="E46" s="157"/>
      <c r="F46" s="92"/>
      <c r="G46" s="95"/>
    </row>
  </sheetData>
  <mergeCells count="1">
    <mergeCell ref="A4:F4"/>
  </mergeCells>
  <phoneticPr fontId="19" type="noConversion"/>
  <pageMargins left="0.19685039370078741" right="0.15748031496062992" top="0.28000000000000003" bottom="0.27" header="0.15748031496062992" footer="0.11811023622047245"/>
  <pageSetup paperSize="9" scale="81" orientation="portrait" r:id="rId1"/>
  <headerFooter alignWithMargins="0">
    <oddHeader>&amp;R&amp;9&amp;P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ΑΝΑΚΕΦΑΛΑΙΩΣΗ</vt:lpstr>
      <vt:lpstr>Αρχιτεκτονικά</vt:lpstr>
      <vt:lpstr>Στατικά</vt:lpstr>
      <vt:lpstr>ΗΜ</vt:lpstr>
      <vt:lpstr>Αρχιτεκτονικά ΠΛΗΡΗΣ ΜΕΛΕΤΗ</vt:lpstr>
      <vt:lpstr>ΑΝΑΚΕΦΑΛΑΙΩΣΗ_ΚΑΛΟΥΜΕΝΗ ΤΑΞΗ ΠΤ</vt:lpstr>
      <vt:lpstr>ΑΝΑΚΕΦΑΛΑΙΩΣΗ!Print_Area</vt:lpstr>
      <vt:lpstr>'ΑΝΑΚΕΦΑΛΑΙΩΣΗ_ΚΑΛΟΥΜΕΝΗ ΤΑΞΗ ΠΤ'!Print_Area</vt:lpstr>
      <vt:lpstr>Αρχιτεκτονικά!Print_Area</vt:lpstr>
      <vt:lpstr>'Αρχιτεκτονικά ΠΛΗΡΗΣ ΜΕΛΕΤΗ'!Print_Area</vt:lpstr>
      <vt:lpstr>ΗΜ!Print_Area</vt:lpstr>
      <vt:lpstr>Στατικά!Print_Area</vt:lpstr>
      <vt:lpstr>ΑΝΑΚΕΦΑΛΑΙΩΣΗ!Print_Titles</vt:lpstr>
      <vt:lpstr>'ΑΝΑΚΕΦΑΛΑΙΩΣΗ_ΚΑΛΟΥΜΕΝΗ ΤΑΞΗ ΠΤ'!Print_Titles</vt:lpstr>
      <vt:lpstr>Αρχιτεκτονικά!Print_Titles</vt:lpstr>
      <vt:lpstr>'Αρχιτεκτονικά ΠΛΗΡΗΣ ΜΕΛΕΤΗ'!Print_Titles</vt:lpstr>
      <vt:lpstr>ΗΜ!Print_Titles</vt:lpstr>
      <vt:lpstr>Στατικά!Print_Titles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sakkasaggelos</cp:lastModifiedBy>
  <cp:lastPrinted>2017-09-18T10:47:19Z</cp:lastPrinted>
  <dcterms:created xsi:type="dcterms:W3CDTF">2009-07-16T12:14:44Z</dcterms:created>
  <dcterms:modified xsi:type="dcterms:W3CDTF">2017-10-18T09:12:09Z</dcterms:modified>
</cp:coreProperties>
</file>